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13_ncr:1_{3D667BD4-192E-4D4D-9728-A0E68D91C6FD}" xr6:coauthVersionLast="44" xr6:coauthVersionMax="44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MONTHENTRY" sheetId="8" state="hidden" r:id="rId1"/>
    <sheet name="FG" sheetId="12" r:id="rId2"/>
    <sheet name="SG Details" sheetId="1" r:id="rId3"/>
    <sheet name="LGC Details" sheetId="2" r:id="rId4"/>
    <sheet name="sumsum" sheetId="14" r:id="rId5"/>
  </sheets>
  <definedNames>
    <definedName name="ACCTDATE">#REF!</definedName>
    <definedName name="acctmonth">MONTHENTRY!$F$6</definedName>
    <definedName name="previuosmonth">MONTHENTRY!$B$6</definedName>
    <definedName name="_xlnm.Print_Area" localSheetId="2">'SG Details'!$A$1:$Q$53</definedName>
    <definedName name="_xlnm.Print_Titles" localSheetId="3">'LGC Details'!$1:$7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1" i="1" l="1"/>
  <c r="G10" i="12" l="1"/>
  <c r="G15" i="12"/>
  <c r="G14" i="12"/>
  <c r="G13" i="12"/>
  <c r="G12" i="12"/>
  <c r="G11" i="12"/>
  <c r="G9" i="12"/>
  <c r="G8" i="12"/>
  <c r="G7" i="12"/>
  <c r="F16" i="12"/>
  <c r="G29" i="12"/>
  <c r="C29" i="12"/>
  <c r="D16" i="12"/>
  <c r="G16" i="12" l="1"/>
  <c r="S27" i="2"/>
  <c r="R27" i="2"/>
  <c r="Q27" i="2"/>
  <c r="O27" i="2"/>
  <c r="R412" i="2"/>
  <c r="Q412" i="2"/>
  <c r="P412" i="2"/>
  <c r="O412" i="2"/>
  <c r="R405" i="2"/>
  <c r="Q405" i="2"/>
  <c r="P405" i="2"/>
  <c r="O405" i="2"/>
  <c r="R390" i="2"/>
  <c r="Q390" i="2"/>
  <c r="P390" i="2"/>
  <c r="O390" i="2"/>
  <c r="R372" i="2"/>
  <c r="Q372" i="2"/>
  <c r="P372" i="2"/>
  <c r="O372" i="2"/>
  <c r="R355" i="2"/>
  <c r="Q355" i="2"/>
  <c r="P355" i="2"/>
  <c r="O355" i="2"/>
  <c r="R331" i="2"/>
  <c r="Q331" i="2"/>
  <c r="P331" i="2"/>
  <c r="O331" i="2"/>
  <c r="R307" i="2"/>
  <c r="Q307" i="2"/>
  <c r="P307" i="2"/>
  <c r="O307" i="2"/>
  <c r="R289" i="2"/>
  <c r="Q289" i="2"/>
  <c r="P289" i="2"/>
  <c r="O289" i="2"/>
  <c r="R255" i="2"/>
  <c r="Q255" i="2"/>
  <c r="P255" i="2"/>
  <c r="O255" i="2"/>
  <c r="R224" i="2"/>
  <c r="Q224" i="2"/>
  <c r="P224" i="2"/>
  <c r="O224" i="2"/>
  <c r="R205" i="2"/>
  <c r="Q205" i="2"/>
  <c r="P205" i="2"/>
  <c r="O205" i="2"/>
  <c r="R184" i="2"/>
  <c r="Q184" i="2"/>
  <c r="P184" i="2"/>
  <c r="O184" i="2"/>
  <c r="R158" i="2"/>
  <c r="Q158" i="2"/>
  <c r="P158" i="2"/>
  <c r="O158" i="2"/>
  <c r="R144" i="2"/>
  <c r="Q144" i="2"/>
  <c r="P144" i="2"/>
  <c r="O144" i="2"/>
  <c r="R123" i="2"/>
  <c r="Q123" i="2"/>
  <c r="P123" i="2"/>
  <c r="O123" i="2"/>
  <c r="R106" i="2"/>
  <c r="Q106" i="2"/>
  <c r="P106" i="2"/>
  <c r="O106" i="2"/>
  <c r="R84" i="2"/>
  <c r="Q84" i="2"/>
  <c r="P84" i="2"/>
  <c r="O84" i="2"/>
  <c r="R62" i="2"/>
  <c r="Q62" i="2"/>
  <c r="P62" i="2"/>
  <c r="O62" i="2"/>
  <c r="H414" i="2"/>
  <c r="G414" i="2"/>
  <c r="F414" i="2"/>
  <c r="E414" i="2"/>
  <c r="H388" i="2"/>
  <c r="G388" i="2"/>
  <c r="F388" i="2"/>
  <c r="E388" i="2"/>
  <c r="H364" i="2"/>
  <c r="G364" i="2"/>
  <c r="F364" i="2"/>
  <c r="E364" i="2"/>
  <c r="H336" i="2"/>
  <c r="G336" i="2"/>
  <c r="F336" i="2"/>
  <c r="E336" i="2"/>
  <c r="H308" i="2"/>
  <c r="G308" i="2"/>
  <c r="F308" i="2"/>
  <c r="E308" i="2"/>
  <c r="H296" i="2"/>
  <c r="G296" i="2"/>
  <c r="F296" i="2"/>
  <c r="E296" i="2"/>
  <c r="H278" i="2"/>
  <c r="G278" i="2"/>
  <c r="F278" i="2"/>
  <c r="E278" i="2"/>
  <c r="H261" i="2"/>
  <c r="G261" i="2"/>
  <c r="F261" i="2"/>
  <c r="E261" i="2"/>
  <c r="H242" i="2"/>
  <c r="G242" i="2"/>
  <c r="F242" i="2"/>
  <c r="E242" i="2"/>
  <c r="H228" i="2"/>
  <c r="G228" i="2"/>
  <c r="F228" i="2"/>
  <c r="E228" i="2"/>
  <c r="H202" i="2"/>
  <c r="G202" i="2"/>
  <c r="F202" i="2"/>
  <c r="E202" i="2"/>
  <c r="H183" i="2"/>
  <c r="G183" i="2"/>
  <c r="F183" i="2"/>
  <c r="E183" i="2"/>
  <c r="H155" i="2"/>
  <c r="G155" i="2"/>
  <c r="F155" i="2"/>
  <c r="E155" i="2"/>
  <c r="H131" i="2"/>
  <c r="G131" i="2"/>
  <c r="F131" i="2"/>
  <c r="E131" i="2"/>
  <c r="H122" i="2"/>
  <c r="G122" i="2"/>
  <c r="F122" i="2"/>
  <c r="E122" i="2"/>
  <c r="H101" i="2"/>
  <c r="G101" i="2"/>
  <c r="F101" i="2"/>
  <c r="E101" i="2"/>
  <c r="H79" i="2"/>
  <c r="G79" i="2"/>
  <c r="F79" i="2"/>
  <c r="E79" i="2"/>
  <c r="H47" i="2"/>
  <c r="G47" i="2"/>
  <c r="F47" i="2"/>
  <c r="E47" i="2"/>
  <c r="H25" i="2"/>
  <c r="G25" i="2"/>
  <c r="F25" i="2"/>
  <c r="E25" i="2"/>
  <c r="S413" i="2"/>
  <c r="S411" i="2"/>
  <c r="S410" i="2"/>
  <c r="S409" i="2"/>
  <c r="S408" i="2"/>
  <c r="S407" i="2"/>
  <c r="S406" i="2"/>
  <c r="S412" i="2" s="1"/>
  <c r="S404" i="2"/>
  <c r="S403" i="2"/>
  <c r="S402" i="2"/>
  <c r="S401" i="2"/>
  <c r="S400" i="2"/>
  <c r="S399" i="2"/>
  <c r="S398" i="2"/>
  <c r="S397" i="2"/>
  <c r="S396" i="2"/>
  <c r="S395" i="2"/>
  <c r="S394" i="2"/>
  <c r="S405" i="2" s="1"/>
  <c r="S393" i="2"/>
  <c r="S392" i="2"/>
  <c r="S391" i="2"/>
  <c r="S389" i="2"/>
  <c r="S388" i="2"/>
  <c r="S387" i="2"/>
  <c r="S386" i="2"/>
  <c r="S385" i="2"/>
  <c r="S384" i="2"/>
  <c r="S383" i="2"/>
  <c r="S382" i="2"/>
  <c r="S381" i="2"/>
  <c r="S380" i="2"/>
  <c r="S379" i="2"/>
  <c r="S378" i="2"/>
  <c r="S377" i="2"/>
  <c r="S376" i="2"/>
  <c r="S375" i="2"/>
  <c r="S374" i="2"/>
  <c r="S373" i="2"/>
  <c r="S390" i="2" s="1"/>
  <c r="S371" i="2"/>
  <c r="S370" i="2"/>
  <c r="S369" i="2"/>
  <c r="S368" i="2"/>
  <c r="S367" i="2"/>
  <c r="S366" i="2"/>
  <c r="S365" i="2"/>
  <c r="S364" i="2"/>
  <c r="S363" i="2"/>
  <c r="S362" i="2"/>
  <c r="S361" i="2"/>
  <c r="S360" i="2"/>
  <c r="S359" i="2"/>
  <c r="S358" i="2"/>
  <c r="S357" i="2"/>
  <c r="S356" i="2"/>
  <c r="S372" i="2" s="1"/>
  <c r="S354" i="2"/>
  <c r="S353" i="2"/>
  <c r="S352" i="2"/>
  <c r="S351" i="2"/>
  <c r="S350" i="2"/>
  <c r="S349" i="2"/>
  <c r="S348" i="2"/>
  <c r="S347" i="2"/>
  <c r="S346" i="2"/>
  <c r="S345" i="2"/>
  <c r="S344" i="2"/>
  <c r="S343" i="2"/>
  <c r="S342" i="2"/>
  <c r="S341" i="2"/>
  <c r="S340" i="2"/>
  <c r="S339" i="2"/>
  <c r="S338" i="2"/>
  <c r="S337" i="2"/>
  <c r="S336" i="2"/>
  <c r="S335" i="2"/>
  <c r="S334" i="2"/>
  <c r="S333" i="2"/>
  <c r="S332" i="2"/>
  <c r="S330" i="2"/>
  <c r="S329" i="2"/>
  <c r="S328" i="2"/>
  <c r="S327" i="2"/>
  <c r="S326" i="2"/>
  <c r="S325" i="2"/>
  <c r="S324" i="2"/>
  <c r="S323" i="2"/>
  <c r="S322" i="2"/>
  <c r="S321" i="2"/>
  <c r="S320" i="2"/>
  <c r="S319" i="2"/>
  <c r="S318" i="2"/>
  <c r="S317" i="2"/>
  <c r="S316" i="2"/>
  <c r="S315" i="2"/>
  <c r="S314" i="2"/>
  <c r="S313" i="2"/>
  <c r="S312" i="2"/>
  <c r="S311" i="2"/>
  <c r="S310" i="2"/>
  <c r="S309" i="2"/>
  <c r="S308" i="2"/>
  <c r="S331" i="2" s="1"/>
  <c r="S306" i="2"/>
  <c r="S305" i="2"/>
  <c r="S304" i="2"/>
  <c r="S303" i="2"/>
  <c r="S302" i="2"/>
  <c r="S301" i="2"/>
  <c r="S300" i="2"/>
  <c r="S299" i="2"/>
  <c r="S298" i="2"/>
  <c r="S297" i="2"/>
  <c r="S296" i="2"/>
  <c r="S295" i="2"/>
  <c r="S294" i="2"/>
  <c r="S293" i="2"/>
  <c r="S307" i="2" s="1"/>
  <c r="S292" i="2"/>
  <c r="S291" i="2"/>
  <c r="S290" i="2"/>
  <c r="S288" i="2"/>
  <c r="S287" i="2"/>
  <c r="S286" i="2"/>
  <c r="S285" i="2"/>
  <c r="S284" i="2"/>
  <c r="S283" i="2"/>
  <c r="S282" i="2"/>
  <c r="S281" i="2"/>
  <c r="S280" i="2"/>
  <c r="S279" i="2"/>
  <c r="S278" i="2"/>
  <c r="S277" i="2"/>
  <c r="S276" i="2"/>
  <c r="S275" i="2"/>
  <c r="S274" i="2"/>
  <c r="S273" i="2"/>
  <c r="S272" i="2"/>
  <c r="S271" i="2"/>
  <c r="S270" i="2"/>
  <c r="S269" i="2"/>
  <c r="S268" i="2"/>
  <c r="S267" i="2"/>
  <c r="S266" i="2"/>
  <c r="S265" i="2"/>
  <c r="S264" i="2"/>
  <c r="S263" i="2"/>
  <c r="S262" i="2"/>
  <c r="S261" i="2"/>
  <c r="S260" i="2"/>
  <c r="S259" i="2"/>
  <c r="S258" i="2"/>
  <c r="S257" i="2"/>
  <c r="S256" i="2"/>
  <c r="S289" i="2" s="1"/>
  <c r="S254" i="2"/>
  <c r="S253" i="2"/>
  <c r="S252" i="2"/>
  <c r="S251" i="2"/>
  <c r="S250" i="2"/>
  <c r="S249" i="2"/>
  <c r="S248" i="2"/>
  <c r="S247" i="2"/>
  <c r="S246" i="2"/>
  <c r="S245" i="2"/>
  <c r="S244" i="2"/>
  <c r="S243" i="2"/>
  <c r="S242" i="2"/>
  <c r="S241" i="2"/>
  <c r="S240" i="2"/>
  <c r="S239" i="2"/>
  <c r="S238" i="2"/>
  <c r="S237" i="2"/>
  <c r="S236" i="2"/>
  <c r="S235" i="2"/>
  <c r="S234" i="2"/>
  <c r="S233" i="2"/>
  <c r="S232" i="2"/>
  <c r="S231" i="2"/>
  <c r="S230" i="2"/>
  <c r="S229" i="2"/>
  <c r="S228" i="2"/>
  <c r="S227" i="2"/>
  <c r="S226" i="2"/>
  <c r="S225" i="2"/>
  <c r="S255" i="2" s="1"/>
  <c r="S223" i="2"/>
  <c r="S222" i="2"/>
  <c r="S221" i="2"/>
  <c r="S220" i="2"/>
  <c r="S219" i="2"/>
  <c r="S218" i="2"/>
  <c r="S217" i="2"/>
  <c r="S216" i="2"/>
  <c r="S215" i="2"/>
  <c r="S214" i="2"/>
  <c r="S213" i="2"/>
  <c r="S212" i="2"/>
  <c r="S211" i="2"/>
  <c r="S210" i="2"/>
  <c r="S209" i="2"/>
  <c r="S208" i="2"/>
  <c r="S207" i="2"/>
  <c r="S206" i="2"/>
  <c r="S224" i="2" s="1"/>
  <c r="S204" i="2"/>
  <c r="S203" i="2"/>
  <c r="S202" i="2"/>
  <c r="S201" i="2"/>
  <c r="S200" i="2"/>
  <c r="S199" i="2"/>
  <c r="S198" i="2"/>
  <c r="S197" i="2"/>
  <c r="S196" i="2"/>
  <c r="S195" i="2"/>
  <c r="S194" i="2"/>
  <c r="S193" i="2"/>
  <c r="S192" i="2"/>
  <c r="S191" i="2"/>
  <c r="S190" i="2"/>
  <c r="S189" i="2"/>
  <c r="S188" i="2"/>
  <c r="S187" i="2"/>
  <c r="S186" i="2"/>
  <c r="S185" i="2"/>
  <c r="S205" i="2" s="1"/>
  <c r="S183" i="2"/>
  <c r="S182" i="2"/>
  <c r="S181" i="2"/>
  <c r="S180" i="2"/>
  <c r="S179" i="2"/>
  <c r="S178" i="2"/>
  <c r="S177" i="2"/>
  <c r="S176" i="2"/>
  <c r="S175" i="2"/>
  <c r="S174" i="2"/>
  <c r="S173" i="2"/>
  <c r="S172" i="2"/>
  <c r="S171" i="2"/>
  <c r="S170" i="2"/>
  <c r="S169" i="2"/>
  <c r="S168" i="2"/>
  <c r="S167" i="2"/>
  <c r="S166" i="2"/>
  <c r="S165" i="2"/>
  <c r="S164" i="2"/>
  <c r="S163" i="2"/>
  <c r="S162" i="2"/>
  <c r="S161" i="2"/>
  <c r="S160" i="2"/>
  <c r="S159" i="2"/>
  <c r="S184" i="2" s="1"/>
  <c r="S157" i="2"/>
  <c r="S156" i="2"/>
  <c r="S155" i="2"/>
  <c r="S154" i="2"/>
  <c r="S153" i="2"/>
  <c r="S152" i="2"/>
  <c r="S151" i="2"/>
  <c r="S150" i="2"/>
  <c r="S149" i="2"/>
  <c r="S148" i="2"/>
  <c r="S147" i="2"/>
  <c r="S146" i="2"/>
  <c r="S145" i="2"/>
  <c r="S158" i="2" s="1"/>
  <c r="S143" i="2"/>
  <c r="S142" i="2"/>
  <c r="S141" i="2"/>
  <c r="S140" i="2"/>
  <c r="S139" i="2"/>
  <c r="S138" i="2"/>
  <c r="S137" i="2"/>
  <c r="S136" i="2"/>
  <c r="S135" i="2"/>
  <c r="S134" i="2"/>
  <c r="S133" i="2"/>
  <c r="S132" i="2"/>
  <c r="S131" i="2"/>
  <c r="S130" i="2"/>
  <c r="S129" i="2"/>
  <c r="S128" i="2"/>
  <c r="S127" i="2"/>
  <c r="S126" i="2"/>
  <c r="S125" i="2"/>
  <c r="S124" i="2"/>
  <c r="S144" i="2" s="1"/>
  <c r="S122" i="2"/>
  <c r="S121" i="2"/>
  <c r="S120" i="2"/>
  <c r="S119" i="2"/>
  <c r="S118" i="2"/>
  <c r="S117" i="2"/>
  <c r="S116" i="2"/>
  <c r="S115" i="2"/>
  <c r="S114" i="2"/>
  <c r="S113" i="2"/>
  <c r="S112" i="2"/>
  <c r="S111" i="2"/>
  <c r="S110" i="2"/>
  <c r="S109" i="2"/>
  <c r="S123" i="2" s="1"/>
  <c r="S108" i="2"/>
  <c r="S107" i="2"/>
  <c r="S105" i="2"/>
  <c r="S104" i="2"/>
  <c r="S103" i="2"/>
  <c r="S102" i="2"/>
  <c r="S101" i="2"/>
  <c r="S100" i="2"/>
  <c r="S99" i="2"/>
  <c r="S98" i="2"/>
  <c r="S97" i="2"/>
  <c r="S96" i="2"/>
  <c r="S95" i="2"/>
  <c r="S94" i="2"/>
  <c r="S93" i="2"/>
  <c r="S92" i="2"/>
  <c r="S91" i="2"/>
  <c r="S90" i="2"/>
  <c r="S89" i="2"/>
  <c r="S88" i="2"/>
  <c r="S87" i="2"/>
  <c r="S86" i="2"/>
  <c r="S85" i="2"/>
  <c r="S106" i="2" s="1"/>
  <c r="S83" i="2"/>
  <c r="S82" i="2"/>
  <c r="S81" i="2"/>
  <c r="S80" i="2"/>
  <c r="S79" i="2"/>
  <c r="S78" i="2"/>
  <c r="S77" i="2"/>
  <c r="S76" i="2"/>
  <c r="S75" i="2"/>
  <c r="S74" i="2"/>
  <c r="S73" i="2"/>
  <c r="S72" i="2"/>
  <c r="S71" i="2"/>
  <c r="S70" i="2"/>
  <c r="S69" i="2"/>
  <c r="S68" i="2"/>
  <c r="S67" i="2"/>
  <c r="S66" i="2"/>
  <c r="S65" i="2"/>
  <c r="S64" i="2"/>
  <c r="S63" i="2"/>
  <c r="S84" i="2" s="1"/>
  <c r="S61" i="2"/>
  <c r="S60" i="2"/>
  <c r="S59" i="2"/>
  <c r="S58" i="2"/>
  <c r="S57" i="2"/>
  <c r="S56" i="2"/>
  <c r="S55" i="2"/>
  <c r="S54" i="2"/>
  <c r="S53" i="2"/>
  <c r="S52" i="2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62" i="2" s="1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I413" i="2"/>
  <c r="I412" i="2"/>
  <c r="I411" i="2"/>
  <c r="I410" i="2"/>
  <c r="I409" i="2"/>
  <c r="I408" i="2"/>
  <c r="I407" i="2"/>
  <c r="I406" i="2"/>
  <c r="I405" i="2"/>
  <c r="I404" i="2"/>
  <c r="I403" i="2"/>
  <c r="I402" i="2"/>
  <c r="I401" i="2"/>
  <c r="I400" i="2"/>
  <c r="I399" i="2"/>
  <c r="I398" i="2"/>
  <c r="I397" i="2"/>
  <c r="I396" i="2"/>
  <c r="I395" i="2"/>
  <c r="I394" i="2"/>
  <c r="I393" i="2"/>
  <c r="I392" i="2"/>
  <c r="I391" i="2"/>
  <c r="I414" i="2" s="1"/>
  <c r="I390" i="2"/>
  <c r="I389" i="2"/>
  <c r="I387" i="2"/>
  <c r="I386" i="2"/>
  <c r="I385" i="2"/>
  <c r="I384" i="2"/>
  <c r="I383" i="2"/>
  <c r="I382" i="2"/>
  <c r="I381" i="2"/>
  <c r="I380" i="2"/>
  <c r="I379" i="2"/>
  <c r="I378" i="2"/>
  <c r="I377" i="2"/>
  <c r="I376" i="2"/>
  <c r="I375" i="2"/>
  <c r="I374" i="2"/>
  <c r="I373" i="2"/>
  <c r="I372" i="2"/>
  <c r="I371" i="2"/>
  <c r="I370" i="2"/>
  <c r="I369" i="2"/>
  <c r="I368" i="2"/>
  <c r="I367" i="2"/>
  <c r="I366" i="2"/>
  <c r="I365" i="2"/>
  <c r="I388" i="2" s="1"/>
  <c r="I363" i="2"/>
  <c r="I362" i="2"/>
  <c r="I361" i="2"/>
  <c r="I360" i="2"/>
  <c r="I359" i="2"/>
  <c r="I358" i="2"/>
  <c r="I357" i="2"/>
  <c r="I356" i="2"/>
  <c r="I355" i="2"/>
  <c r="I354" i="2"/>
  <c r="I353" i="2"/>
  <c r="I352" i="2"/>
  <c r="I351" i="2"/>
  <c r="I350" i="2"/>
  <c r="I349" i="2"/>
  <c r="I348" i="2"/>
  <c r="I347" i="2"/>
  <c r="I346" i="2"/>
  <c r="I345" i="2"/>
  <c r="I344" i="2"/>
  <c r="I343" i="2"/>
  <c r="I342" i="2"/>
  <c r="I341" i="2"/>
  <c r="I340" i="2"/>
  <c r="I339" i="2"/>
  <c r="I338" i="2"/>
  <c r="I337" i="2"/>
  <c r="I364" i="2" s="1"/>
  <c r="I335" i="2"/>
  <c r="I334" i="2"/>
  <c r="I333" i="2"/>
  <c r="I332" i="2"/>
  <c r="I331" i="2"/>
  <c r="I330" i="2"/>
  <c r="I329" i="2"/>
  <c r="I328" i="2"/>
  <c r="I327" i="2"/>
  <c r="I326" i="2"/>
  <c r="I325" i="2"/>
  <c r="I324" i="2"/>
  <c r="I323" i="2"/>
  <c r="I322" i="2"/>
  <c r="I321" i="2"/>
  <c r="I320" i="2"/>
  <c r="I319" i="2"/>
  <c r="I318" i="2"/>
  <c r="I317" i="2"/>
  <c r="I316" i="2"/>
  <c r="I315" i="2"/>
  <c r="I314" i="2"/>
  <c r="I313" i="2"/>
  <c r="I312" i="2"/>
  <c r="I311" i="2"/>
  <c r="I310" i="2"/>
  <c r="I309" i="2"/>
  <c r="I336" i="2" s="1"/>
  <c r="I307" i="2"/>
  <c r="I306" i="2"/>
  <c r="I305" i="2"/>
  <c r="I304" i="2"/>
  <c r="I303" i="2"/>
  <c r="I302" i="2"/>
  <c r="I301" i="2"/>
  <c r="I300" i="2"/>
  <c r="I299" i="2"/>
  <c r="I308" i="2" s="1"/>
  <c r="I298" i="2"/>
  <c r="I297" i="2"/>
  <c r="I295" i="2"/>
  <c r="I294" i="2"/>
  <c r="I293" i="2"/>
  <c r="I292" i="2"/>
  <c r="I291" i="2"/>
  <c r="I290" i="2"/>
  <c r="I289" i="2"/>
  <c r="I288" i="2"/>
  <c r="I287" i="2"/>
  <c r="I286" i="2"/>
  <c r="I285" i="2"/>
  <c r="I284" i="2"/>
  <c r="I283" i="2"/>
  <c r="I282" i="2"/>
  <c r="I281" i="2"/>
  <c r="I280" i="2"/>
  <c r="I279" i="2"/>
  <c r="I296" i="2" s="1"/>
  <c r="I277" i="2"/>
  <c r="I276" i="2"/>
  <c r="I275" i="2"/>
  <c r="I274" i="2"/>
  <c r="I273" i="2"/>
  <c r="I272" i="2"/>
  <c r="I271" i="2"/>
  <c r="I270" i="2"/>
  <c r="I269" i="2"/>
  <c r="I268" i="2"/>
  <c r="I267" i="2"/>
  <c r="I266" i="2"/>
  <c r="I265" i="2"/>
  <c r="I264" i="2"/>
  <c r="I263" i="2"/>
  <c r="I262" i="2"/>
  <c r="I278" i="2" s="1"/>
  <c r="I260" i="2"/>
  <c r="I259" i="2"/>
  <c r="I258" i="2"/>
  <c r="I257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61" i="2" s="1"/>
  <c r="I241" i="2"/>
  <c r="I240" i="2"/>
  <c r="I239" i="2"/>
  <c r="I238" i="2"/>
  <c r="I237" i="2"/>
  <c r="I236" i="2"/>
  <c r="I235" i="2"/>
  <c r="I234" i="2"/>
  <c r="I233" i="2"/>
  <c r="I232" i="2"/>
  <c r="I231" i="2"/>
  <c r="I242" i="2" s="1"/>
  <c r="I230" i="2"/>
  <c r="I229" i="2"/>
  <c r="I227" i="2"/>
  <c r="I226" i="2"/>
  <c r="I225" i="2"/>
  <c r="I224" i="2"/>
  <c r="I223" i="2"/>
  <c r="I222" i="2"/>
  <c r="I221" i="2"/>
  <c r="I220" i="2"/>
  <c r="I219" i="2"/>
  <c r="I218" i="2"/>
  <c r="I217" i="2"/>
  <c r="I216" i="2"/>
  <c r="I215" i="2"/>
  <c r="I214" i="2"/>
  <c r="I213" i="2"/>
  <c r="I212" i="2"/>
  <c r="I211" i="2"/>
  <c r="I210" i="2"/>
  <c r="I209" i="2"/>
  <c r="I208" i="2"/>
  <c r="I207" i="2"/>
  <c r="I206" i="2"/>
  <c r="I205" i="2"/>
  <c r="I204" i="2"/>
  <c r="I203" i="2"/>
  <c r="I228" i="2" s="1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202" i="2" s="1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83" i="2" s="1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55" i="2" s="1"/>
  <c r="I134" i="2"/>
  <c r="I133" i="2"/>
  <c r="I132" i="2"/>
  <c r="I130" i="2"/>
  <c r="I129" i="2"/>
  <c r="I128" i="2"/>
  <c r="I127" i="2"/>
  <c r="I126" i="2"/>
  <c r="I125" i="2"/>
  <c r="I124" i="2"/>
  <c r="I123" i="2"/>
  <c r="I131" i="2" s="1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22" i="2" s="1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101" i="2" s="1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79" i="2" s="1"/>
  <c r="I50" i="2"/>
  <c r="I49" i="2"/>
  <c r="I48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47" i="2" s="1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25" i="2" s="1"/>
  <c r="E37" i="1"/>
  <c r="E25" i="1"/>
  <c r="E21" i="1"/>
  <c r="E19" i="1"/>
  <c r="E15" i="1"/>
  <c r="E12" i="1"/>
  <c r="E10" i="1"/>
  <c r="E46" i="1" s="1"/>
  <c r="H43" i="14"/>
  <c r="H42" i="14"/>
  <c r="H41" i="14"/>
  <c r="H40" i="14"/>
  <c r="H38" i="14"/>
  <c r="H37" i="14"/>
  <c r="H36" i="14"/>
  <c r="H32" i="14"/>
  <c r="H30" i="14"/>
  <c r="H29" i="14"/>
  <c r="H27" i="14"/>
  <c r="H26" i="14"/>
  <c r="H25" i="14"/>
  <c r="H24" i="14"/>
  <c r="H23" i="14"/>
  <c r="H22" i="14"/>
  <c r="H20" i="14"/>
  <c r="H19" i="14"/>
  <c r="H18" i="14"/>
  <c r="H16" i="14"/>
  <c r="H14" i="14"/>
  <c r="H12" i="14"/>
  <c r="H11" i="14"/>
  <c r="H10" i="14"/>
  <c r="H9" i="14"/>
  <c r="H8" i="14"/>
  <c r="H7" i="14"/>
  <c r="E39" i="14"/>
  <c r="H39" i="14" s="1"/>
  <c r="E36" i="14"/>
  <c r="E35" i="14"/>
  <c r="H35" i="14" s="1"/>
  <c r="E34" i="14"/>
  <c r="H34" i="14" s="1"/>
  <c r="E33" i="14"/>
  <c r="H33" i="14" s="1"/>
  <c r="E31" i="14"/>
  <c r="H31" i="14" s="1"/>
  <c r="E28" i="14"/>
  <c r="H28" i="14" s="1"/>
  <c r="E21" i="14"/>
  <c r="H21" i="14" s="1"/>
  <c r="E17" i="14"/>
  <c r="H17" i="14" s="1"/>
  <c r="E15" i="14"/>
  <c r="H15" i="14" s="1"/>
  <c r="E13" i="14"/>
  <c r="H13" i="14" s="1"/>
  <c r="G44" i="14"/>
  <c r="F44" i="14"/>
  <c r="D44" i="14"/>
  <c r="E44" i="14"/>
  <c r="S355" i="2" l="1"/>
  <c r="H44" i="14"/>
  <c r="N45" i="1" l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M46" i="1"/>
  <c r="J38" i="1"/>
  <c r="J30" i="1"/>
  <c r="J22" i="1"/>
  <c r="J14" i="1"/>
  <c r="F45" i="1"/>
  <c r="O45" i="1" s="1"/>
  <c r="F44" i="1"/>
  <c r="O44" i="1" s="1"/>
  <c r="F43" i="1"/>
  <c r="O43" i="1" s="1"/>
  <c r="F42" i="1"/>
  <c r="O42" i="1" s="1"/>
  <c r="F41" i="1"/>
  <c r="O41" i="1" s="1"/>
  <c r="F40" i="1"/>
  <c r="O40" i="1" s="1"/>
  <c r="F39" i="1"/>
  <c r="O39" i="1" s="1"/>
  <c r="F38" i="1"/>
  <c r="O38" i="1" s="1"/>
  <c r="F37" i="1"/>
  <c r="O37" i="1" s="1"/>
  <c r="F36" i="1"/>
  <c r="O36" i="1" s="1"/>
  <c r="F35" i="1"/>
  <c r="O35" i="1" s="1"/>
  <c r="F34" i="1"/>
  <c r="O34" i="1" s="1"/>
  <c r="F33" i="1"/>
  <c r="O33" i="1" s="1"/>
  <c r="F32" i="1"/>
  <c r="O32" i="1" s="1"/>
  <c r="F31" i="1"/>
  <c r="O31" i="1" s="1"/>
  <c r="F30" i="1"/>
  <c r="O30" i="1" s="1"/>
  <c r="F29" i="1"/>
  <c r="O29" i="1" s="1"/>
  <c r="F28" i="1"/>
  <c r="O28" i="1" s="1"/>
  <c r="F27" i="1"/>
  <c r="O27" i="1" s="1"/>
  <c r="F26" i="1"/>
  <c r="O26" i="1" s="1"/>
  <c r="F25" i="1"/>
  <c r="O25" i="1" s="1"/>
  <c r="F24" i="1"/>
  <c r="O24" i="1" s="1"/>
  <c r="F23" i="1"/>
  <c r="O23" i="1" s="1"/>
  <c r="F22" i="1"/>
  <c r="O22" i="1" s="1"/>
  <c r="F21" i="1"/>
  <c r="O21" i="1" s="1"/>
  <c r="F20" i="1"/>
  <c r="O20" i="1" s="1"/>
  <c r="F19" i="1"/>
  <c r="O19" i="1" s="1"/>
  <c r="F18" i="1"/>
  <c r="O18" i="1" s="1"/>
  <c r="F17" i="1"/>
  <c r="O17" i="1" s="1"/>
  <c r="F16" i="1"/>
  <c r="O16" i="1" s="1"/>
  <c r="F15" i="1"/>
  <c r="O15" i="1" s="1"/>
  <c r="F14" i="1"/>
  <c r="O14" i="1" s="1"/>
  <c r="F13" i="1"/>
  <c r="O13" i="1" s="1"/>
  <c r="F12" i="1"/>
  <c r="O12" i="1" s="1"/>
  <c r="F11" i="1"/>
  <c r="O11" i="1" s="1"/>
  <c r="F10" i="1"/>
  <c r="O10" i="1" s="1"/>
  <c r="L46" i="1"/>
  <c r="K46" i="1"/>
  <c r="I46" i="1"/>
  <c r="H46" i="1"/>
  <c r="G46" i="1"/>
  <c r="D46" i="1"/>
  <c r="F29" i="12"/>
  <c r="E28" i="12"/>
  <c r="H28" i="12" s="1"/>
  <c r="E27" i="12"/>
  <c r="H27" i="12" s="1"/>
  <c r="E26" i="12"/>
  <c r="H26" i="12" s="1"/>
  <c r="E25" i="12"/>
  <c r="H25" i="12" s="1"/>
  <c r="E24" i="12"/>
  <c r="H24" i="12" s="1"/>
  <c r="D29" i="12"/>
  <c r="E16" i="12"/>
  <c r="C16" i="12"/>
  <c r="J17" i="1" l="1"/>
  <c r="P17" i="1" s="1"/>
  <c r="J25" i="1"/>
  <c r="P25" i="1" s="1"/>
  <c r="J33" i="1"/>
  <c r="P33" i="1" s="1"/>
  <c r="J43" i="1"/>
  <c r="P43" i="1" s="1"/>
  <c r="H29" i="12"/>
  <c r="J11" i="1"/>
  <c r="P11" i="1" s="1"/>
  <c r="J19" i="1"/>
  <c r="P19" i="1" s="1"/>
  <c r="J27" i="1"/>
  <c r="P27" i="1" s="1"/>
  <c r="J35" i="1"/>
  <c r="P35" i="1" s="1"/>
  <c r="J44" i="1"/>
  <c r="P44" i="1" s="1"/>
  <c r="J12" i="1"/>
  <c r="P12" i="1" s="1"/>
  <c r="J20" i="1"/>
  <c r="P20" i="1" s="1"/>
  <c r="J28" i="1"/>
  <c r="P28" i="1" s="1"/>
  <c r="J36" i="1"/>
  <c r="P36" i="1" s="1"/>
  <c r="J41" i="1"/>
  <c r="P41" i="1" s="1"/>
  <c r="O46" i="1"/>
  <c r="F46" i="1"/>
  <c r="J13" i="1"/>
  <c r="P13" i="1" s="1"/>
  <c r="J21" i="1"/>
  <c r="P21" i="1" s="1"/>
  <c r="J29" i="1"/>
  <c r="P29" i="1" s="1"/>
  <c r="J37" i="1"/>
  <c r="P37" i="1" s="1"/>
  <c r="J45" i="1"/>
  <c r="P45" i="1" s="1"/>
  <c r="P14" i="1"/>
  <c r="P22" i="1"/>
  <c r="P30" i="1"/>
  <c r="P38" i="1"/>
  <c r="J15" i="1"/>
  <c r="P15" i="1" s="1"/>
  <c r="J23" i="1"/>
  <c r="P23" i="1" s="1"/>
  <c r="J31" i="1"/>
  <c r="P31" i="1" s="1"/>
  <c r="J39" i="1"/>
  <c r="P39" i="1" s="1"/>
  <c r="J16" i="1"/>
  <c r="P16" i="1" s="1"/>
  <c r="J24" i="1"/>
  <c r="P24" i="1" s="1"/>
  <c r="J32" i="1"/>
  <c r="P32" i="1" s="1"/>
  <c r="J40" i="1"/>
  <c r="P40" i="1" s="1"/>
  <c r="N46" i="1"/>
  <c r="J10" i="1"/>
  <c r="J18" i="1"/>
  <c r="P18" i="1" s="1"/>
  <c r="J26" i="1"/>
  <c r="P26" i="1" s="1"/>
  <c r="J34" i="1"/>
  <c r="P34" i="1" s="1"/>
  <c r="J42" i="1"/>
  <c r="P42" i="1" s="1"/>
  <c r="E29" i="12"/>
  <c r="P10" i="1" l="1"/>
  <c r="P46" i="1" s="1"/>
  <c r="J46" i="1"/>
  <c r="F5" i="8" l="1"/>
  <c r="B1" i="8"/>
  <c r="C1" i="8"/>
  <c r="G5" i="8" l="1"/>
  <c r="B5" i="8" s="1"/>
  <c r="B11" i="8" s="1"/>
  <c r="F10" i="8"/>
  <c r="F15" i="8"/>
  <c r="F14" i="8"/>
  <c r="F11" i="8"/>
  <c r="F17" i="8"/>
  <c r="F13" i="8"/>
  <c r="F16" i="8"/>
  <c r="F8" i="8"/>
  <c r="F9" i="8"/>
  <c r="F18" i="8"/>
  <c r="F19" i="8"/>
  <c r="F12" i="8"/>
  <c r="C5" i="8" l="1"/>
  <c r="B13" i="8"/>
  <c r="B16" i="8"/>
  <c r="B8" i="8"/>
  <c r="B18" i="8"/>
  <c r="B14" i="8"/>
  <c r="B19" i="8"/>
  <c r="B12" i="8"/>
  <c r="B10" i="8"/>
  <c r="B15" i="8"/>
  <c r="B17" i="8"/>
  <c r="B9" i="8"/>
  <c r="F6" i="8" l="1"/>
  <c r="B6" i="8"/>
</calcChain>
</file>

<file path=xl/sharedStrings.xml><?xml version="1.0" encoding="utf-8"?>
<sst xmlns="http://schemas.openxmlformats.org/spreadsheetml/2006/main" count="1076" uniqueCount="916">
  <si>
    <t>S/n</t>
  </si>
  <si>
    <t>No. of LGCs</t>
  </si>
  <si>
    <t>Gross Total</t>
  </si>
  <si>
    <t>External Debt</t>
  </si>
  <si>
    <t>Gross Statutory Allocation</t>
  </si>
  <si>
    <t>6=4+5</t>
  </si>
  <si>
    <t>10=6-(7+8+9)</t>
  </si>
  <si>
    <t>State</t>
  </si>
  <si>
    <t>Local Government Councils</t>
  </si>
  <si>
    <t>Value Added Tax</t>
  </si>
  <si>
    <t>Contractual Obligation (ISPO)</t>
  </si>
  <si>
    <t>Net Statutory Allocation</t>
  </si>
  <si>
    <t>Total Net Amount</t>
  </si>
  <si>
    <t>Beneficiaries</t>
  </si>
  <si>
    <t>Table IV</t>
  </si>
  <si>
    <t>Total Allocation</t>
  </si>
  <si>
    <t>Table III</t>
  </si>
  <si>
    <t>Note :</t>
  </si>
  <si>
    <t>Deductions</t>
  </si>
  <si>
    <t>Total Gross Amount</t>
  </si>
  <si>
    <t>13% Share of Derivation (Net)</t>
  </si>
  <si>
    <t>Payment for Fertilizer, State Water Supply Project, State Agricultural Project and National Fadama Project</t>
  </si>
  <si>
    <t>Exchange Gain Difference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</si>
  <si>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</si>
  <si>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</si>
  <si>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</si>
  <si>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</si>
  <si>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</si>
  <si>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</si>
  <si>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</si>
  <si>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</si>
  <si>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</si>
  <si>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</si>
  <si>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</si>
  <si>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</si>
  <si>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</si>
  <si>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</si>
  <si>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</si>
  <si>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</si>
  <si>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</si>
  <si>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</si>
  <si>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</si>
  <si>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</si>
  <si>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</si>
  <si>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</si>
  <si>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</si>
  <si>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</si>
  <si>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</si>
  <si>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</si>
  <si>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</si>
  <si>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</si>
  <si>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</si>
  <si>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</si>
  <si>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</si>
  <si>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</si>
  <si>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</si>
  <si>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</si>
  <si>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</si>
  <si>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</si>
  <si>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FCT-ABUJA</t>
  </si>
  <si>
    <t>Gross VAT Allocation</t>
  </si>
  <si>
    <t>NASARAWA</t>
  </si>
  <si>
    <t>ABA NORTH</t>
  </si>
  <si>
    <t>ABA SOUTH</t>
  </si>
  <si>
    <t>AROCHUKWU</t>
  </si>
  <si>
    <t>BENDE</t>
  </si>
  <si>
    <t>IKWUANO</t>
  </si>
  <si>
    <t>ISIALA NGWA NORTH</t>
  </si>
  <si>
    <t>ISIALA NGWA SOUTH</t>
  </si>
  <si>
    <t>ISUIKWUATO</t>
  </si>
  <si>
    <t>NNEOCHI</t>
  </si>
  <si>
    <t>OBIOMA NGWA</t>
  </si>
  <si>
    <t>OHAFIA</t>
  </si>
  <si>
    <t>OSISIOMA</t>
  </si>
  <si>
    <t>UGWUNAGBO</t>
  </si>
  <si>
    <t>UKWA EAST</t>
  </si>
  <si>
    <t>UKWA WEST</t>
  </si>
  <si>
    <t>UMUAHIA NORTH</t>
  </si>
  <si>
    <t>UMUAHIA SOUTH</t>
  </si>
  <si>
    <t>DEMSA</t>
  </si>
  <si>
    <t>FUFORE</t>
  </si>
  <si>
    <t>GANYE</t>
  </si>
  <si>
    <t>GIREI</t>
  </si>
  <si>
    <t>GOMBI</t>
  </si>
  <si>
    <t>GUYUK</t>
  </si>
  <si>
    <t>HONG</t>
  </si>
  <si>
    <t>JADA</t>
  </si>
  <si>
    <t>LAMURDE</t>
  </si>
  <si>
    <t>MADAGALI</t>
  </si>
  <si>
    <t>MAIHA</t>
  </si>
  <si>
    <t>MAYO-BELWA</t>
  </si>
  <si>
    <t>MICHIKA</t>
  </si>
  <si>
    <t>MUBI NORTH</t>
  </si>
  <si>
    <t>MUBI SOUTH</t>
  </si>
  <si>
    <t>NUMAN</t>
  </si>
  <si>
    <t>SHELLENG</t>
  </si>
  <si>
    <t>SONG</t>
  </si>
  <si>
    <t>TOUNGO</t>
  </si>
  <si>
    <t>ABAK</t>
  </si>
  <si>
    <t>EASTERN OBOLO</t>
  </si>
  <si>
    <t>EKET</t>
  </si>
  <si>
    <t>EKPE ATAI</t>
  </si>
  <si>
    <t>ESSIEN UDIM</t>
  </si>
  <si>
    <t>ETIM EKPO</t>
  </si>
  <si>
    <t>ETINAN</t>
  </si>
  <si>
    <t>IBENO</t>
  </si>
  <si>
    <t>IBESIKPO ASUTAN</t>
  </si>
  <si>
    <t>IBIONO IBOM</t>
  </si>
  <si>
    <t>IKA</t>
  </si>
  <si>
    <t>IKONO</t>
  </si>
  <si>
    <t>IKOT ABASI</t>
  </si>
  <si>
    <t>IKOT EKPENE</t>
  </si>
  <si>
    <t>INI</t>
  </si>
  <si>
    <t>ITU</t>
  </si>
  <si>
    <t>MBO</t>
  </si>
  <si>
    <t>MKPAT ENIN</t>
  </si>
  <si>
    <t>NSIT IBOM</t>
  </si>
  <si>
    <t>NSIT UBIUM</t>
  </si>
  <si>
    <t>OBAT AKARA</t>
  </si>
  <si>
    <t>OKOBO</t>
  </si>
  <si>
    <t>ONNA</t>
  </si>
  <si>
    <t>ORON</t>
  </si>
  <si>
    <t>ORUK ANAM</t>
  </si>
  <si>
    <t>UDUNG UKO</t>
  </si>
  <si>
    <t>UKANAFUN</t>
  </si>
  <si>
    <t>UQUO</t>
  </si>
  <si>
    <t>URUAN</t>
  </si>
  <si>
    <t>URUE OFFONG/ORUK</t>
  </si>
  <si>
    <t>UYO</t>
  </si>
  <si>
    <t>AGUATA</t>
  </si>
  <si>
    <t>ANAMBRA EAST</t>
  </si>
  <si>
    <t>ANAMBRA WEST</t>
  </si>
  <si>
    <t>ANIOCHA</t>
  </si>
  <si>
    <t>AWKA NORTH</t>
  </si>
  <si>
    <t>AWKA SOUTH</t>
  </si>
  <si>
    <t>AYAMELUM</t>
  </si>
  <si>
    <t>DUNUKOFIA</t>
  </si>
  <si>
    <t>EKWUSIGWO</t>
  </si>
  <si>
    <t>IDEMILI NORTH</t>
  </si>
  <si>
    <t>IDEMILI SOUTH</t>
  </si>
  <si>
    <t>IHIALA</t>
  </si>
  <si>
    <t>NJIKOKA</t>
  </si>
  <si>
    <t>NNEWI NORTH</t>
  </si>
  <si>
    <t>NNEWI SOUTH</t>
  </si>
  <si>
    <t>OGBARU</t>
  </si>
  <si>
    <t>ONISHA NORTH</t>
  </si>
  <si>
    <t>ONISHA SOUTH</t>
  </si>
  <si>
    <t>ORUMBA NORTH</t>
  </si>
  <si>
    <t>ORUMBA SOUTH</t>
  </si>
  <si>
    <t>OYI</t>
  </si>
  <si>
    <t>ALKALERI</t>
  </si>
  <si>
    <t>BOGORO</t>
  </si>
  <si>
    <t>DAMBAN</t>
  </si>
  <si>
    <t>DARAZO</t>
  </si>
  <si>
    <t>DASS</t>
  </si>
  <si>
    <t>GAMAWA</t>
  </si>
  <si>
    <t>GANJUWA</t>
  </si>
  <si>
    <t>GIADE</t>
  </si>
  <si>
    <t>I/GADAU</t>
  </si>
  <si>
    <t>JAMA'ARE</t>
  </si>
  <si>
    <t>KATAGUM</t>
  </si>
  <si>
    <t>KIRFI</t>
  </si>
  <si>
    <t>MISAU</t>
  </si>
  <si>
    <t>NINGI</t>
  </si>
  <si>
    <t>SHIRA</t>
  </si>
  <si>
    <t>TAFAWA BALEWA</t>
  </si>
  <si>
    <t>TORO</t>
  </si>
  <si>
    <t>WARJI</t>
  </si>
  <si>
    <t>ZAKI</t>
  </si>
  <si>
    <t>BRASS</t>
  </si>
  <si>
    <t>EKERMOR</t>
  </si>
  <si>
    <t>KOLOKUMA/OPOKUMA</t>
  </si>
  <si>
    <t>NEMBE</t>
  </si>
  <si>
    <t>OGBIA</t>
  </si>
  <si>
    <t>SAGBAMA</t>
  </si>
  <si>
    <t>SOUTHERN IJAW</t>
  </si>
  <si>
    <t>YENAGOA</t>
  </si>
  <si>
    <t>ADO</t>
  </si>
  <si>
    <t>AGATU</t>
  </si>
  <si>
    <t>APA</t>
  </si>
  <si>
    <t>BURUKU</t>
  </si>
  <si>
    <t>GBOKO</t>
  </si>
  <si>
    <t>GUMA</t>
  </si>
  <si>
    <t>GWER EAST</t>
  </si>
  <si>
    <t>GWER WEST</t>
  </si>
  <si>
    <t>KATSINA ALA</t>
  </si>
  <si>
    <t>KONSHISHA</t>
  </si>
  <si>
    <t>KWANDE</t>
  </si>
  <si>
    <t>LOGO</t>
  </si>
  <si>
    <t>MAKURDI</t>
  </si>
  <si>
    <t>OBI</t>
  </si>
  <si>
    <t>OGBADIBO</t>
  </si>
  <si>
    <t>OHIMINI</t>
  </si>
  <si>
    <t>OJU</t>
  </si>
  <si>
    <t>OKPOKWU</t>
  </si>
  <si>
    <t>OTUKPO</t>
  </si>
  <si>
    <t>TARKA</t>
  </si>
  <si>
    <t>UKUM</t>
  </si>
  <si>
    <t>USHONGO</t>
  </si>
  <si>
    <t>VANDEIKYA</t>
  </si>
  <si>
    <t>ABADAN</t>
  </si>
  <si>
    <t>ASKIRA UBA</t>
  </si>
  <si>
    <t>BAMA</t>
  </si>
  <si>
    <t>BAYO</t>
  </si>
  <si>
    <t>BIU</t>
  </si>
  <si>
    <t>CHIBOK</t>
  </si>
  <si>
    <t>DAMBOA</t>
  </si>
  <si>
    <t>DIKWA</t>
  </si>
  <si>
    <t>GUBIO</t>
  </si>
  <si>
    <t>GUZAMALA</t>
  </si>
  <si>
    <t>GWOZA</t>
  </si>
  <si>
    <t>HAWUL</t>
  </si>
  <si>
    <t>JERE</t>
  </si>
  <si>
    <t>KAGA</t>
  </si>
  <si>
    <t>KALA BALGE</t>
  </si>
  <si>
    <t>KONDUGA</t>
  </si>
  <si>
    <t>KUKAWA</t>
  </si>
  <si>
    <t>KWAYA KUSAR</t>
  </si>
  <si>
    <t>MAFA</t>
  </si>
  <si>
    <t>MAGUMERI</t>
  </si>
  <si>
    <t>MAIDUGURI METRO</t>
  </si>
  <si>
    <t>MARTE</t>
  </si>
  <si>
    <t>MOBBAR</t>
  </si>
  <si>
    <t>MONGUNO</t>
  </si>
  <si>
    <t>NGALA</t>
  </si>
  <si>
    <t>NGANZAI</t>
  </si>
  <si>
    <t>SHANI</t>
  </si>
  <si>
    <t>ABI</t>
  </si>
  <si>
    <t>AKAMKPA</t>
  </si>
  <si>
    <t>AKPABUYO</t>
  </si>
  <si>
    <t>BAKASSI</t>
  </si>
  <si>
    <t>BEKWARA</t>
  </si>
  <si>
    <t>BIASE</t>
  </si>
  <si>
    <t>BOKI</t>
  </si>
  <si>
    <t>CALABAR MUNICIPAL</t>
  </si>
  <si>
    <t>CALABAR SOUTH</t>
  </si>
  <si>
    <t>ETUNG</t>
  </si>
  <si>
    <t>IKOM</t>
  </si>
  <si>
    <t>OBANLIKU</t>
  </si>
  <si>
    <t>OBUBRA</t>
  </si>
  <si>
    <t>OBUDU</t>
  </si>
  <si>
    <t>ODUKPANI</t>
  </si>
  <si>
    <t>OGAJA</t>
  </si>
  <si>
    <t>YAKURR</t>
  </si>
  <si>
    <t>YALA</t>
  </si>
  <si>
    <t>ANIOCHA NORTH</t>
  </si>
  <si>
    <t>ANIOCHA SOUTH</t>
  </si>
  <si>
    <t>BOMADI</t>
  </si>
  <si>
    <t>BURUTU</t>
  </si>
  <si>
    <t>ETHIOPE EAST</t>
  </si>
  <si>
    <t>ETHIOPE WEST</t>
  </si>
  <si>
    <t>IKA NORTH EAST</t>
  </si>
  <si>
    <t>IKA SOUTH</t>
  </si>
  <si>
    <t>ISOKO NORTH</t>
  </si>
  <si>
    <t>ISOKO SOUTH</t>
  </si>
  <si>
    <t>NDOKWA EAST</t>
  </si>
  <si>
    <t>NDOKWA WEST</t>
  </si>
  <si>
    <t>OKPE</t>
  </si>
  <si>
    <t>OSHIMILI NORTH</t>
  </si>
  <si>
    <t>OSHIMILI SOUTH</t>
  </si>
  <si>
    <t>PATANI</t>
  </si>
  <si>
    <t>SAPELE</t>
  </si>
  <si>
    <t>UDU</t>
  </si>
  <si>
    <t>UGHELLI NORTH</t>
  </si>
  <si>
    <t>UGHELLI SOUTH</t>
  </si>
  <si>
    <t>UKWUANI</t>
  </si>
  <si>
    <t>UVWIE</t>
  </si>
  <si>
    <t>WARRI SOUTH</t>
  </si>
  <si>
    <t>WARRI NORTH</t>
  </si>
  <si>
    <t>WARRI SOUTH-WEST</t>
  </si>
  <si>
    <t>ABAKALIKI</t>
  </si>
  <si>
    <t>AFIKPO NORTH</t>
  </si>
  <si>
    <t>EZZA NORTH</t>
  </si>
  <si>
    <t>EZZA SOUTH</t>
  </si>
  <si>
    <t>IKWO</t>
  </si>
  <si>
    <t>ISHIELU</t>
  </si>
  <si>
    <t>IVO</t>
  </si>
  <si>
    <t>IZZI</t>
  </si>
  <si>
    <t>OHAOZARA</t>
  </si>
  <si>
    <t>OHAUKWU</t>
  </si>
  <si>
    <t>ONICHA</t>
  </si>
  <si>
    <t>AKOKO EDO</t>
  </si>
  <si>
    <t>EGOR</t>
  </si>
  <si>
    <t>ESAN CENTRAL</t>
  </si>
  <si>
    <t>ESAN NORTH EAST</t>
  </si>
  <si>
    <t>ESAN SOUTH EAST</t>
  </si>
  <si>
    <t>ESAN WEST</t>
  </si>
  <si>
    <t>ETSAKO CENTRAL</t>
  </si>
  <si>
    <t>ETSAKO EAST</t>
  </si>
  <si>
    <t>ETSAKO WEST</t>
  </si>
  <si>
    <t>IGUEBEN</t>
  </si>
  <si>
    <t>IKPOBA OKHA</t>
  </si>
  <si>
    <t>OREDO</t>
  </si>
  <si>
    <t>ORHIONWON</t>
  </si>
  <si>
    <t>OVIA NORTH EAST</t>
  </si>
  <si>
    <t>OVIA SOUTH WEST</t>
  </si>
  <si>
    <t>OWAN EAST</t>
  </si>
  <si>
    <t>OWAN WEST</t>
  </si>
  <si>
    <t>UHUNMWODE</t>
  </si>
  <si>
    <t>ADO EKITI</t>
  </si>
  <si>
    <t>AIYEKIRE</t>
  </si>
  <si>
    <t>EFON</t>
  </si>
  <si>
    <t>EKITI EAST</t>
  </si>
  <si>
    <t>EKITI SOUTH WEST</t>
  </si>
  <si>
    <t>EKITI WEST</t>
  </si>
  <si>
    <t>EMURE</t>
  </si>
  <si>
    <t>IDO-OSI</t>
  </si>
  <si>
    <t>IJERO</t>
  </si>
  <si>
    <t>IKERE</t>
  </si>
  <si>
    <t>IKOLE</t>
  </si>
  <si>
    <t>ILEJEMEJI</t>
  </si>
  <si>
    <t>IREPODUN/IFELODUN</t>
  </si>
  <si>
    <t>ISE/ORUN</t>
  </si>
  <si>
    <t>MOBA</t>
  </si>
  <si>
    <t>OYE</t>
  </si>
  <si>
    <t>AGWU</t>
  </si>
  <si>
    <t>ANINRI</t>
  </si>
  <si>
    <t>ENUGU EAST</t>
  </si>
  <si>
    <t>ENUGU NORTH</t>
  </si>
  <si>
    <t>ENUGU SOUTH</t>
  </si>
  <si>
    <t>EZEAGU</t>
  </si>
  <si>
    <t>IGBO ETITI</t>
  </si>
  <si>
    <t>IGBO EZE NORTH</t>
  </si>
  <si>
    <t>IGBO EZE SOUTH</t>
  </si>
  <si>
    <t>ISI UZO</t>
  </si>
  <si>
    <t>NKANU EAST</t>
  </si>
  <si>
    <t>NKANU WEST</t>
  </si>
  <si>
    <t>NSUKKA</t>
  </si>
  <si>
    <t>OJI RIVER</t>
  </si>
  <si>
    <t>UDENU</t>
  </si>
  <si>
    <t>UDI</t>
  </si>
  <si>
    <t>UZO UWANI</t>
  </si>
  <si>
    <t>AKKO</t>
  </si>
  <si>
    <t>BALANGA</t>
  </si>
  <si>
    <t>DUKKU</t>
  </si>
  <si>
    <t>FUNAKAYE</t>
  </si>
  <si>
    <t>KALTUNGO</t>
  </si>
  <si>
    <t>KWAMI</t>
  </si>
  <si>
    <t>NAFADA</t>
  </si>
  <si>
    <t>SHOMGOM</t>
  </si>
  <si>
    <t>YAMALTU/DEBA</t>
  </si>
  <si>
    <t>ABOH MBAISE</t>
  </si>
  <si>
    <t>AHIAZU MBAISE</t>
  </si>
  <si>
    <t>EHIME MBANO</t>
  </si>
  <si>
    <t>EZINIHITTE MBAISE</t>
  </si>
  <si>
    <t>IDEATO NORTH</t>
  </si>
  <si>
    <t>IDEATO SOUTH</t>
  </si>
  <si>
    <t>IHITTE UBOMA</t>
  </si>
  <si>
    <t>IKEDURU</t>
  </si>
  <si>
    <t>ISIALA MBANO</t>
  </si>
  <si>
    <t>ISU</t>
  </si>
  <si>
    <t>MBAITOLI</t>
  </si>
  <si>
    <t>NGOR/OKPALA</t>
  </si>
  <si>
    <t>NJABA</t>
  </si>
  <si>
    <t>NKWANGELE</t>
  </si>
  <si>
    <t>NKWERRE</t>
  </si>
  <si>
    <t>OBOWO</t>
  </si>
  <si>
    <t>OGUTA</t>
  </si>
  <si>
    <t>OHAJI/EGBEMA</t>
  </si>
  <si>
    <t>OKIGWE</t>
  </si>
  <si>
    <t>ONUIMO</t>
  </si>
  <si>
    <t>ORLU</t>
  </si>
  <si>
    <t>ORSU</t>
  </si>
  <si>
    <t>ORU</t>
  </si>
  <si>
    <t>ORU WEST</t>
  </si>
  <si>
    <t>OWERRI MUNICIPAL</t>
  </si>
  <si>
    <t>OWERRI NORTH</t>
  </si>
  <si>
    <t>OWERRI WEST</t>
  </si>
  <si>
    <t>AUYO</t>
  </si>
  <si>
    <t>BABURA</t>
  </si>
  <si>
    <t>BIRNIN KUDU</t>
  </si>
  <si>
    <t>BIRNIWA</t>
  </si>
  <si>
    <t>GAGARAWA</t>
  </si>
  <si>
    <t>BUJI</t>
  </si>
  <si>
    <t>DUTSE</t>
  </si>
  <si>
    <t>GARKI</t>
  </si>
  <si>
    <t>GUMEL</t>
  </si>
  <si>
    <t>GURI</t>
  </si>
  <si>
    <t>GWARAM</t>
  </si>
  <si>
    <t>GWIWA</t>
  </si>
  <si>
    <t>HADEJIA</t>
  </si>
  <si>
    <t>JAHUN</t>
  </si>
  <si>
    <t>KAFIN HAUSA</t>
  </si>
  <si>
    <t>KAUGAMA</t>
  </si>
  <si>
    <t>KAZAURE</t>
  </si>
  <si>
    <t>KIRI-KASAMMA</t>
  </si>
  <si>
    <t>KIYAWA</t>
  </si>
  <si>
    <t>MAIGATARI</t>
  </si>
  <si>
    <t>MALAM MADORI</t>
  </si>
  <si>
    <t>MIGA</t>
  </si>
  <si>
    <t>RINGIM</t>
  </si>
  <si>
    <t>RONI</t>
  </si>
  <si>
    <t>SULE TAKARKAR</t>
  </si>
  <si>
    <t>TAURA</t>
  </si>
  <si>
    <t>YANKWASHI</t>
  </si>
  <si>
    <t>BIRNIN GWARI</t>
  </si>
  <si>
    <t>CHIKUN</t>
  </si>
  <si>
    <t>GIWA</t>
  </si>
  <si>
    <t>GWAGWADA</t>
  </si>
  <si>
    <t>IGABI</t>
  </si>
  <si>
    <t>IKARA</t>
  </si>
  <si>
    <t>JABA</t>
  </si>
  <si>
    <t>JEMA'A</t>
  </si>
  <si>
    <t>KACHIA</t>
  </si>
  <si>
    <t>KADUNA NORTH</t>
  </si>
  <si>
    <t>KADUNA SOUTH</t>
  </si>
  <si>
    <t>KAGARKO</t>
  </si>
  <si>
    <t>KAURA</t>
  </si>
  <si>
    <t>KAURU</t>
  </si>
  <si>
    <t>KUBAU</t>
  </si>
  <si>
    <t>KUDAN</t>
  </si>
  <si>
    <t>LERE</t>
  </si>
  <si>
    <t>MAKARFI</t>
  </si>
  <si>
    <t>SABON GARI</t>
  </si>
  <si>
    <t>SANGA</t>
  </si>
  <si>
    <t>SOBA</t>
  </si>
  <si>
    <t>ZANGON KATAF</t>
  </si>
  <si>
    <t>ZARIA</t>
  </si>
  <si>
    <t>AJINGI</t>
  </si>
  <si>
    <t>ALBASU</t>
  </si>
  <si>
    <t>BAGWAI</t>
  </si>
  <si>
    <t>BEBEJI</t>
  </si>
  <si>
    <t>BICHI</t>
  </si>
  <si>
    <t>BUNKURE</t>
  </si>
  <si>
    <t>DALA</t>
  </si>
  <si>
    <t>DANBATTA</t>
  </si>
  <si>
    <t>DAWAKIN KUDU</t>
  </si>
  <si>
    <t>DAWAKIN TOFA</t>
  </si>
  <si>
    <t>DOGUWA</t>
  </si>
  <si>
    <t>FAGGE</t>
  </si>
  <si>
    <t>GABASAWA</t>
  </si>
  <si>
    <t>GARKO</t>
  </si>
  <si>
    <t>GARUN MALLAM</t>
  </si>
  <si>
    <t>GAYA</t>
  </si>
  <si>
    <t>GEZAWA</t>
  </si>
  <si>
    <t>GWALE</t>
  </si>
  <si>
    <t>GWARZO</t>
  </si>
  <si>
    <t>KABO</t>
  </si>
  <si>
    <t>KANO MUNICIPAL</t>
  </si>
  <si>
    <t>KARAYE</t>
  </si>
  <si>
    <t>KIBIYA</t>
  </si>
  <si>
    <t>KIRU</t>
  </si>
  <si>
    <t>KUMBOTSO</t>
  </si>
  <si>
    <t>KUNCHI</t>
  </si>
  <si>
    <t>KURA</t>
  </si>
  <si>
    <t>MADOBI</t>
  </si>
  <si>
    <t>MAKODA</t>
  </si>
  <si>
    <t>MINJIBIR</t>
  </si>
  <si>
    <t>RANO</t>
  </si>
  <si>
    <t>RIMIN GADO</t>
  </si>
  <si>
    <t>ROGO</t>
  </si>
  <si>
    <t>SHANONO</t>
  </si>
  <si>
    <t>SUMAILA</t>
  </si>
  <si>
    <t>TAKAI</t>
  </si>
  <si>
    <t>TARAUNI</t>
  </si>
  <si>
    <t>TOFA</t>
  </si>
  <si>
    <t>TSANYAWA</t>
  </si>
  <si>
    <t>TUDUN WADA</t>
  </si>
  <si>
    <t>UNGOGO</t>
  </si>
  <si>
    <t>WARAWA</t>
  </si>
  <si>
    <t>WUDIL</t>
  </si>
  <si>
    <t>BAKORI</t>
  </si>
  <si>
    <t>BATAGARAWA</t>
  </si>
  <si>
    <t>BATSARI</t>
  </si>
  <si>
    <t>BAURE</t>
  </si>
  <si>
    <t>BINDAWA</t>
  </si>
  <si>
    <t>CHARANCHI</t>
  </si>
  <si>
    <t>DAN-MUSA</t>
  </si>
  <si>
    <t>DANDUME</t>
  </si>
  <si>
    <t>DANJA</t>
  </si>
  <si>
    <t>DAURA</t>
  </si>
  <si>
    <t>DUTSI</t>
  </si>
  <si>
    <t>DUTSINMA</t>
  </si>
  <si>
    <t>FASKARI</t>
  </si>
  <si>
    <t>FUNTUA</t>
  </si>
  <si>
    <t>INGAWA</t>
  </si>
  <si>
    <t>JIBIA</t>
  </si>
  <si>
    <t>KAFUR</t>
  </si>
  <si>
    <t>KAITA</t>
  </si>
  <si>
    <t>KANKARA</t>
  </si>
  <si>
    <t>KANKIA</t>
  </si>
  <si>
    <t>KURFI</t>
  </si>
  <si>
    <t>KUSADA</t>
  </si>
  <si>
    <t>MAIADUA</t>
  </si>
  <si>
    <t>MALUMFASHI</t>
  </si>
  <si>
    <t>MANI</t>
  </si>
  <si>
    <t>MASHI</t>
  </si>
  <si>
    <t>MATAZU</t>
  </si>
  <si>
    <t>MUSAWA</t>
  </si>
  <si>
    <t>RIMI</t>
  </si>
  <si>
    <t>SABUWA</t>
  </si>
  <si>
    <t>SAFANA</t>
  </si>
  <si>
    <t>SANDAMU</t>
  </si>
  <si>
    <t>ZANGO</t>
  </si>
  <si>
    <t>ALIERU</t>
  </si>
  <si>
    <t>AREWA</t>
  </si>
  <si>
    <t>ARGUNGU</t>
  </si>
  <si>
    <t>AUGIE</t>
  </si>
  <si>
    <t>BAGUDO</t>
  </si>
  <si>
    <t>BIRNIN -KEBBI</t>
  </si>
  <si>
    <t>BUNZA</t>
  </si>
  <si>
    <t>DANDI KAMBA</t>
  </si>
  <si>
    <t>DANKO /WASAGU</t>
  </si>
  <si>
    <t>FAKAI</t>
  </si>
  <si>
    <t>GWANDU</t>
  </si>
  <si>
    <t>JEGA</t>
  </si>
  <si>
    <t>KALGO</t>
  </si>
  <si>
    <t>KOKO/BESSE</t>
  </si>
  <si>
    <t>MAIYAMA</t>
  </si>
  <si>
    <t>NGASKI</t>
  </si>
  <si>
    <t>SAKABA</t>
  </si>
  <si>
    <t>SHANGA</t>
  </si>
  <si>
    <t>SURU</t>
  </si>
  <si>
    <t>YAURI</t>
  </si>
  <si>
    <t>ZURU</t>
  </si>
  <si>
    <t>ADAVI</t>
  </si>
  <si>
    <t>AJAOKUTA</t>
  </si>
  <si>
    <t>ANKPA</t>
  </si>
  <si>
    <t>BASSA</t>
  </si>
  <si>
    <t>DEKINA</t>
  </si>
  <si>
    <t>IBAJI</t>
  </si>
  <si>
    <t>IDAH</t>
  </si>
  <si>
    <t>IGALAMELA</t>
  </si>
  <si>
    <t>IJUMU</t>
  </si>
  <si>
    <t>KABBA/BUNU</t>
  </si>
  <si>
    <t>KOTON KARFE</t>
  </si>
  <si>
    <t>MOPA-MURO</t>
  </si>
  <si>
    <t>OFU</t>
  </si>
  <si>
    <t>OGORI/MAGONGO</t>
  </si>
  <si>
    <t>OKEHI</t>
  </si>
  <si>
    <t>OKENE</t>
  </si>
  <si>
    <t>OLAMABORO</t>
  </si>
  <si>
    <t>OMALA</t>
  </si>
  <si>
    <t>YAGBA EAST</t>
  </si>
  <si>
    <t>YAGBA WEST</t>
  </si>
  <si>
    <t>ASA</t>
  </si>
  <si>
    <t>BARUTEN</t>
  </si>
  <si>
    <t>EDU</t>
  </si>
  <si>
    <t>IFELODUN</t>
  </si>
  <si>
    <t>ILORIN EAST</t>
  </si>
  <si>
    <t>ILORIN SOUTH</t>
  </si>
  <si>
    <t>ILORIN WEST</t>
  </si>
  <si>
    <t>IREPODUN</t>
  </si>
  <si>
    <t>KAI AMA</t>
  </si>
  <si>
    <t>MORO</t>
  </si>
  <si>
    <t>OFFA</t>
  </si>
  <si>
    <t>OKE-ERO</t>
  </si>
  <si>
    <t>OSIN</t>
  </si>
  <si>
    <t>OYUN</t>
  </si>
  <si>
    <t>PATEGI</t>
  </si>
  <si>
    <t>AGEGE</t>
  </si>
  <si>
    <t>AJEROMI/IFELODUN</t>
  </si>
  <si>
    <t>ALIMOSHO</t>
  </si>
  <si>
    <t>AMOWO-ODOFIN</t>
  </si>
  <si>
    <t>APAPA</t>
  </si>
  <si>
    <t>BADAGRY</t>
  </si>
  <si>
    <t>EPE</t>
  </si>
  <si>
    <t>ETI-OSA</t>
  </si>
  <si>
    <t>IBEJU-LEKKI</t>
  </si>
  <si>
    <t>IFAKO/IJAYE</t>
  </si>
  <si>
    <t>IKEJA</t>
  </si>
  <si>
    <t>IKORODU</t>
  </si>
  <si>
    <t>KOSOFE</t>
  </si>
  <si>
    <t>LAGOS ISLAND</t>
  </si>
  <si>
    <t>LAGOS MAINLAND</t>
  </si>
  <si>
    <t>MUSHIN</t>
  </si>
  <si>
    <t>OJO</t>
  </si>
  <si>
    <t>OSHODI/ISOLO</t>
  </si>
  <si>
    <t>SOMOLU</t>
  </si>
  <si>
    <t>SURULERE</t>
  </si>
  <si>
    <t>AKWANGA</t>
  </si>
  <si>
    <t>AWE</t>
  </si>
  <si>
    <t>DOMA</t>
  </si>
  <si>
    <t>KARU</t>
  </si>
  <si>
    <t>KEANA</t>
  </si>
  <si>
    <t>KEFFI</t>
  </si>
  <si>
    <t>KOKONA</t>
  </si>
  <si>
    <t>LAFIA</t>
  </si>
  <si>
    <t>TOTO</t>
  </si>
  <si>
    <t>WAMBA</t>
  </si>
  <si>
    <t>AGAIE</t>
  </si>
  <si>
    <t>AGWARA</t>
  </si>
  <si>
    <t>BIDA</t>
  </si>
  <si>
    <t>BORGU</t>
  </si>
  <si>
    <t>BOSSO</t>
  </si>
  <si>
    <t>EDATI</t>
  </si>
  <si>
    <t>GBAKO</t>
  </si>
  <si>
    <t>GURARA</t>
  </si>
  <si>
    <t>KATCHA</t>
  </si>
  <si>
    <t>KONTAGORA</t>
  </si>
  <si>
    <t>LAPAI</t>
  </si>
  <si>
    <t>LAVUN</t>
  </si>
  <si>
    <t>MAGAMA</t>
  </si>
  <si>
    <t>MARIGA</t>
  </si>
  <si>
    <t>MASHEGU</t>
  </si>
  <si>
    <t>MINNA</t>
  </si>
  <si>
    <t>MOKWA</t>
  </si>
  <si>
    <t>MUYA</t>
  </si>
  <si>
    <t>PAIKORO</t>
  </si>
  <si>
    <t>RAFI</t>
  </si>
  <si>
    <t>RIJAU</t>
  </si>
  <si>
    <t>SHIRORO</t>
  </si>
  <si>
    <t>SULEJA</t>
  </si>
  <si>
    <t>TAFA</t>
  </si>
  <si>
    <t>WUSHISHI</t>
  </si>
  <si>
    <t>ABEOKUTA NORTH</t>
  </si>
  <si>
    <t>ABEOKUTA SOUTH</t>
  </si>
  <si>
    <t>ADO-ODO/OTA</t>
  </si>
  <si>
    <t>EGBADO NORTH</t>
  </si>
  <si>
    <t>EGBADO SOUTH</t>
  </si>
  <si>
    <t>EWEKORO</t>
  </si>
  <si>
    <t>IFO</t>
  </si>
  <si>
    <t>IJEBU EAST</t>
  </si>
  <si>
    <t>IJEBU NORTH</t>
  </si>
  <si>
    <t>IJEBU ODE</t>
  </si>
  <si>
    <t>IKENNE</t>
  </si>
  <si>
    <t>IMEKO-AFON</t>
  </si>
  <si>
    <t>IPOKIA</t>
  </si>
  <si>
    <t>OBAFEMI/OWODE</t>
  </si>
  <si>
    <t>ODOGBOLU</t>
  </si>
  <si>
    <t>AKOKO NORTH EAST</t>
  </si>
  <si>
    <t>AKOKO NORTH WEST</t>
  </si>
  <si>
    <t>AKOKO SOUTH WEST</t>
  </si>
  <si>
    <t>AKURE NORTH</t>
  </si>
  <si>
    <t>AKURE SOUTH</t>
  </si>
  <si>
    <t>IDANRE</t>
  </si>
  <si>
    <t>IFEDORE</t>
  </si>
  <si>
    <t>ODIGBO</t>
  </si>
  <si>
    <t>ONDO EAST</t>
  </si>
  <si>
    <t>ONDO WEST</t>
  </si>
  <si>
    <t>OSE</t>
  </si>
  <si>
    <t>OWO</t>
  </si>
  <si>
    <t>ATAKUMOSA EAST</t>
  </si>
  <si>
    <t>ATAKUMOSA WEST</t>
  </si>
  <si>
    <t>BORIPE</t>
  </si>
  <si>
    <t>EDE NORTH</t>
  </si>
  <si>
    <t>EDE SOUTH</t>
  </si>
  <si>
    <t>EGBEDORE</t>
  </si>
  <si>
    <t>EJIGBO</t>
  </si>
  <si>
    <t>IFE CENTRAL</t>
  </si>
  <si>
    <t>IFE EAST</t>
  </si>
  <si>
    <t>IFE NORTH</t>
  </si>
  <si>
    <t>IFE SOUTH</t>
  </si>
  <si>
    <t>IFEDAYO</t>
  </si>
  <si>
    <t>ILA</t>
  </si>
  <si>
    <t>ILESHA WEST</t>
  </si>
  <si>
    <t>IREWOLE</t>
  </si>
  <si>
    <t>ISOKAN</t>
  </si>
  <si>
    <t>IWO</t>
  </si>
  <si>
    <t>OLA-OLUWA</t>
  </si>
  <si>
    <t>OLORUNDA</t>
  </si>
  <si>
    <t>ORIADE</t>
  </si>
  <si>
    <t>OROLU</t>
  </si>
  <si>
    <t>OSOGBO</t>
  </si>
  <si>
    <t>AFIJIO</t>
  </si>
  <si>
    <t>AKINYELE</t>
  </si>
  <si>
    <t>ATIBA</t>
  </si>
  <si>
    <t>EGBEDA</t>
  </si>
  <si>
    <t>IBADAN NORTH</t>
  </si>
  <si>
    <t>IBADAN NORTH EAST</t>
  </si>
  <si>
    <t>IBADAN NORTH WEST</t>
  </si>
  <si>
    <t>IBADAN SOUTH EAST</t>
  </si>
  <si>
    <t>IBADAN SOUTH WEST</t>
  </si>
  <si>
    <t>IBARAPA NORTH</t>
  </si>
  <si>
    <t>SAKI WEST</t>
  </si>
  <si>
    <t>IREPO</t>
  </si>
  <si>
    <t>ISEYIN</t>
  </si>
  <si>
    <t>ITESIWAJU</t>
  </si>
  <si>
    <t>IWAJOWA</t>
  </si>
  <si>
    <t>KAJOLA</t>
  </si>
  <si>
    <t>OGO-OLUWA</t>
  </si>
  <si>
    <t>OLUYOLE</t>
  </si>
  <si>
    <t>ORELOPE</t>
  </si>
  <si>
    <t>ORI IRE</t>
  </si>
  <si>
    <t>OYO WEST</t>
  </si>
  <si>
    <t>SAKI EAST</t>
  </si>
  <si>
    <t>IFEDAPO</t>
  </si>
  <si>
    <t>BARKIN LADI</t>
  </si>
  <si>
    <t>BOKKOS</t>
  </si>
  <si>
    <t>JOS EAST</t>
  </si>
  <si>
    <t>JOS NORTH</t>
  </si>
  <si>
    <t>JOS SOUTH</t>
  </si>
  <si>
    <t>KANAM</t>
  </si>
  <si>
    <t>KANKE</t>
  </si>
  <si>
    <t>LANGTANG NORTH</t>
  </si>
  <si>
    <t>LANGTANG SOUTH</t>
  </si>
  <si>
    <t>MANGU</t>
  </si>
  <si>
    <t>MIKANG</t>
  </si>
  <si>
    <t>PANKSHIN</t>
  </si>
  <si>
    <t>QUAN-PAN</t>
  </si>
  <si>
    <t>RIYOM</t>
  </si>
  <si>
    <t>SHENDAM</t>
  </si>
  <si>
    <t>WASE</t>
  </si>
  <si>
    <t>AHOADA</t>
  </si>
  <si>
    <t>AHOADA WEST</t>
  </si>
  <si>
    <t>AKUKUTORU</t>
  </si>
  <si>
    <t>ANDONI</t>
  </si>
  <si>
    <t>ASARITORU</t>
  </si>
  <si>
    <t>BONNY</t>
  </si>
  <si>
    <t>DEGEMA</t>
  </si>
  <si>
    <t>ELEME</t>
  </si>
  <si>
    <t>EMOHUA</t>
  </si>
  <si>
    <t>ETCHE</t>
  </si>
  <si>
    <t>GONAKA</t>
  </si>
  <si>
    <t>IKWERRE</t>
  </si>
  <si>
    <t>KHANA</t>
  </si>
  <si>
    <t>OBIO/AKPOR</t>
  </si>
  <si>
    <t>OBUA/ODUAL</t>
  </si>
  <si>
    <t>OGBA/EGBEMA/NDONI</t>
  </si>
  <si>
    <t>OGU/BOLO</t>
  </si>
  <si>
    <t>OKRIKA</t>
  </si>
  <si>
    <t>OMUMMA</t>
  </si>
  <si>
    <t>OPOBO/NKORO</t>
  </si>
  <si>
    <t>OYIGBO</t>
  </si>
  <si>
    <t>PORT HARCOURT</t>
  </si>
  <si>
    <t>TAI</t>
  </si>
  <si>
    <t>BINJI</t>
  </si>
  <si>
    <t>BODINGA</t>
  </si>
  <si>
    <t>GADA</t>
  </si>
  <si>
    <t>GORONYO</t>
  </si>
  <si>
    <t>GUDU</t>
  </si>
  <si>
    <t>GWADABAWA</t>
  </si>
  <si>
    <t>ILLELA</t>
  </si>
  <si>
    <t>ISA</t>
  </si>
  <si>
    <t>KEBBE</t>
  </si>
  <si>
    <t>KWARE</t>
  </si>
  <si>
    <t>RABAH</t>
  </si>
  <si>
    <t>SABON BIRNI</t>
  </si>
  <si>
    <t>SHAGARI</t>
  </si>
  <si>
    <t>SILAME</t>
  </si>
  <si>
    <t>SOKOTO NORTH</t>
  </si>
  <si>
    <t>SOKOTO SOUTH</t>
  </si>
  <si>
    <t>TAMBUWAL</t>
  </si>
  <si>
    <t>TANGAZA</t>
  </si>
  <si>
    <t>TURETA</t>
  </si>
  <si>
    <t>WAMAKKO</t>
  </si>
  <si>
    <t>WURNO</t>
  </si>
  <si>
    <t>YABO</t>
  </si>
  <si>
    <t>ARDO KOLA</t>
  </si>
  <si>
    <t>BALI</t>
  </si>
  <si>
    <t>DONGA</t>
  </si>
  <si>
    <t>GASHAKA</t>
  </si>
  <si>
    <t>GASSOL</t>
  </si>
  <si>
    <t>IBI</t>
  </si>
  <si>
    <t>JALINGO</t>
  </si>
  <si>
    <t>KARIM LAMIDU</t>
  </si>
  <si>
    <t>KURMI</t>
  </si>
  <si>
    <t>LAU</t>
  </si>
  <si>
    <t>SARDAUNA</t>
  </si>
  <si>
    <t>TAKUM</t>
  </si>
  <si>
    <t>USSA</t>
  </si>
  <si>
    <t>WUKARI</t>
  </si>
  <si>
    <t>YORRO</t>
  </si>
  <si>
    <t>ZING</t>
  </si>
  <si>
    <t>BADE</t>
  </si>
  <si>
    <t>BURSARI</t>
  </si>
  <si>
    <t>DAMATURU</t>
  </si>
  <si>
    <t>FIKA</t>
  </si>
  <si>
    <t>FUNE</t>
  </si>
  <si>
    <t>GEIDAM</t>
  </si>
  <si>
    <t>GUJBA</t>
  </si>
  <si>
    <t>GULAMI</t>
  </si>
  <si>
    <t>JAKUSKO</t>
  </si>
  <si>
    <t>KARASUWA</t>
  </si>
  <si>
    <t>MACHINA</t>
  </si>
  <si>
    <t>NANGERE</t>
  </si>
  <si>
    <t>NGURU</t>
  </si>
  <si>
    <t>POTISKUM</t>
  </si>
  <si>
    <t>TARMUA</t>
  </si>
  <si>
    <t>YUNUSARI</t>
  </si>
  <si>
    <t>YUSUFARI</t>
  </si>
  <si>
    <t>ANKA</t>
  </si>
  <si>
    <t>BAKURA</t>
  </si>
  <si>
    <t>BUKKUYUM</t>
  </si>
  <si>
    <t>BUNGUDU</t>
  </si>
  <si>
    <t>GUMMI</t>
  </si>
  <si>
    <t>GUSAU</t>
  </si>
  <si>
    <t>KAURA NAMODA</t>
  </si>
  <si>
    <t>MARADUN</t>
  </si>
  <si>
    <t>MARU</t>
  </si>
  <si>
    <t>SHINKAFI</t>
  </si>
  <si>
    <t>TALATA MAFARA</t>
  </si>
  <si>
    <t>TSAFE</t>
  </si>
  <si>
    <t>ZURMI</t>
  </si>
  <si>
    <t>ABAJI</t>
  </si>
  <si>
    <t>ABUJA MUNICIPAL</t>
  </si>
  <si>
    <t>BWARI</t>
  </si>
  <si>
    <t>GWAGWALADA</t>
  </si>
  <si>
    <t>KUJE</t>
  </si>
  <si>
    <t>KWALI</t>
  </si>
  <si>
    <t>YOLA-NORTH</t>
  </si>
  <si>
    <t>YOLA-SOUTH</t>
  </si>
  <si>
    <t>REMO NORTH</t>
  </si>
  <si>
    <t>YEAR</t>
  </si>
  <si>
    <t>MONTH</t>
  </si>
  <si>
    <t>DAY</t>
  </si>
  <si>
    <t>PREVIOUS MONTH</t>
  </si>
  <si>
    <t>CURRENTMONTH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</si>
  <si>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</si>
  <si>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</si>
  <si>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</si>
  <si>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</si>
  <si>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</si>
  <si>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</si>
  <si>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</si>
  <si>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</si>
  <si>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</si>
  <si>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</si>
  <si>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</si>
  <si>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</si>
  <si>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Other Deductions   (see Note)</t>
  </si>
  <si>
    <t>ABIA TOTAL</t>
  </si>
  <si>
    <t>ADAMAWA TOTAL</t>
  </si>
  <si>
    <t>AKWA IBOM TOTAL</t>
  </si>
  <si>
    <t>ANAMBRA TOTAL</t>
  </si>
  <si>
    <t>BAUCHI TOTAL</t>
  </si>
  <si>
    <t>BAYELSA TOTAL</t>
  </si>
  <si>
    <t>BENUE TOTAL</t>
  </si>
  <si>
    <t>BORNO TOTAL</t>
  </si>
  <si>
    <t>CROSS RIVER TOTAL</t>
  </si>
  <si>
    <t>DELTA TOTAL</t>
  </si>
  <si>
    <t>EBONYI TOTAL</t>
  </si>
  <si>
    <t>EDO TOTAL</t>
  </si>
  <si>
    <t>EKITI TOTAL</t>
  </si>
  <si>
    <t>ENUGU TOTAL</t>
  </si>
  <si>
    <t>GOMBE TOTAL</t>
  </si>
  <si>
    <t>IMO TOTAL</t>
  </si>
  <si>
    <t>JIGAWA TOTAL</t>
  </si>
  <si>
    <t>KADUNA TOTAL</t>
  </si>
  <si>
    <t>KANO TOTAL</t>
  </si>
  <si>
    <t>KATSINA TOTAL</t>
  </si>
  <si>
    <t>KEBBI TOTAL</t>
  </si>
  <si>
    <t>KOGI TOTAL</t>
  </si>
  <si>
    <t>KWARA TOTAL</t>
  </si>
  <si>
    <t>LAGOS TOTAL</t>
  </si>
  <si>
    <t>NASSARAWA TOTAL</t>
  </si>
  <si>
    <t>NIGER TOTAL</t>
  </si>
  <si>
    <t>OGUN TOTAL</t>
  </si>
  <si>
    <t>ONDO TOTAL</t>
  </si>
  <si>
    <t>OSUN TOTAL</t>
  </si>
  <si>
    <t>OYO TOTAL</t>
  </si>
  <si>
    <t>PLATEAU TOTAL</t>
  </si>
  <si>
    <t>RIVERS TOTAL</t>
  </si>
  <si>
    <t>SOKOTO TOTAL</t>
  </si>
  <si>
    <t>TARABA TOTAL</t>
  </si>
  <si>
    <t>YOBE TOTAL</t>
  </si>
  <si>
    <t>ZAMFARA TOTAL</t>
  </si>
  <si>
    <t>IBARAPA CENTRAL</t>
  </si>
  <si>
    <t xml:space="preserve">AFIKPO SOUTH </t>
  </si>
  <si>
    <t>BILLIRI</t>
  </si>
  <si>
    <t>NASARAWA EGGON</t>
  </si>
  <si>
    <t>IJEBU NORTH EAST</t>
  </si>
  <si>
    <t>ODEDAH</t>
  </si>
  <si>
    <t>OGUN WATERSIDE</t>
  </si>
  <si>
    <t>SHAGAMU</t>
  </si>
  <si>
    <t>AKOKO SOUTH EAST</t>
  </si>
  <si>
    <t>OKITIPUPA</t>
  </si>
  <si>
    <t>ILAJE</t>
  </si>
  <si>
    <t>ESE-EDO</t>
  </si>
  <si>
    <t>ILE-OLUJI-OKEIGBO</t>
  </si>
  <si>
    <t>IRELE</t>
  </si>
  <si>
    <t>AIYEDADE</t>
  </si>
  <si>
    <t>AIYEDIRE</t>
  </si>
  <si>
    <t>BOLUWADURO</t>
  </si>
  <si>
    <t>ILESHA EAST</t>
  </si>
  <si>
    <t>OBOKUN</t>
  </si>
  <si>
    <t>ODO-OTIN</t>
  </si>
  <si>
    <t>ATISBO</t>
  </si>
  <si>
    <t>IDO</t>
  </si>
  <si>
    <t>IFELOJU</t>
  </si>
  <si>
    <t>OLORUNSOGO</t>
  </si>
  <si>
    <t>LAGELU</t>
  </si>
  <si>
    <t>OGBOMOSHO NORTH</t>
  </si>
  <si>
    <t>OGBOMOSHO SOUTH</t>
  </si>
  <si>
    <t>ONA-ARA</t>
  </si>
  <si>
    <t>OYO EAST</t>
  </si>
  <si>
    <t>DANGE-SHUNI</t>
  </si>
  <si>
    <t>Distribution  of Exchange Gain</t>
  </si>
  <si>
    <t>Total (States)</t>
  </si>
  <si>
    <t>Deduction</t>
  </si>
  <si>
    <t>Statutory</t>
  </si>
  <si>
    <t>VAT</t>
  </si>
  <si>
    <t>Total</t>
  </si>
  <si>
    <t>FGN (see Table II)</t>
  </si>
  <si>
    <t>State (see Table III)</t>
  </si>
  <si>
    <t>LGCs (see Table IV)</t>
  </si>
  <si>
    <t>13% Derivation Fund</t>
  </si>
  <si>
    <t>Cost of Collection - NCS</t>
  </si>
  <si>
    <t>4= 2-3</t>
  </si>
  <si>
    <t>FGN (CRF Account)</t>
  </si>
  <si>
    <t>Share of Derivation &amp; Ecology</t>
  </si>
  <si>
    <t>Stabilization</t>
  </si>
  <si>
    <t>Development of Natural Resources</t>
  </si>
  <si>
    <t>FCT-Abuja</t>
  </si>
  <si>
    <t>Sub-total</t>
  </si>
  <si>
    <t>Cost of Collections - FIRS</t>
  </si>
  <si>
    <t>Cost of Collection - DPR</t>
  </si>
  <si>
    <t>₦</t>
  </si>
  <si>
    <t>FIRS Refund</t>
  </si>
  <si>
    <t>Distribution of Revenue Allocation to FGN by Federation Account Allocation Committee for the Month of July, 2019 Shared in August, 2019</t>
  </si>
  <si>
    <r>
      <t xml:space="preserve">Source: </t>
    </r>
    <r>
      <rPr>
        <b/>
        <sz val="16"/>
        <rFont val="Times New Roman"/>
        <family val="1"/>
      </rPr>
      <t>Office of the Accountant-General of the Federation</t>
    </r>
  </si>
  <si>
    <t>15=6+11+12</t>
  </si>
  <si>
    <t>Net VAT Allocation</t>
  </si>
  <si>
    <t>Distribution of Revenue Allocation to State Governments by Federation Account Allocation Committee for the month of July,2019 Shared in August, 2019</t>
  </si>
  <si>
    <t>FCT, ABUJA</t>
  </si>
  <si>
    <t>Total LGCs</t>
  </si>
  <si>
    <t>Summary of Distribution of Revenue Allocation to Local Government Councils by Federation Account Allocation Committee for the month of July, 2019 Shared in August, 2019</t>
  </si>
  <si>
    <t>Exchange Gain Allocation</t>
  </si>
  <si>
    <t>7(3+4+5+6)</t>
  </si>
  <si>
    <t>Distribution of Revenue Allocation to Local Government Councils by Federation Account Allocation Committee for the Month of July, 2019 Shared in August, 2019</t>
  </si>
  <si>
    <t>Transfer to ECA</t>
  </si>
  <si>
    <t>Summary of Gross Revenue Allocation by Federation Account Allocation Committee for the Month of July, 2019 Shared in August, 2019</t>
  </si>
  <si>
    <t xml:space="preserve"> Deductions</t>
  </si>
  <si>
    <t>*   Other Deductions cover; National Water Rehabilitation Projects, National Agricultural Technology Support Programme, Salary Bailout,</t>
  </si>
  <si>
    <t>Excess Crude</t>
  </si>
  <si>
    <t>16=10+11+12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</si>
</sst>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\N#,##0.00;&quot;-N&quot;#,##0.00"/>
    <numFmt numFmtId="166" formatCode="_(* #,##0_);_(* \(#,##0\);_(* &quot;-&quot;??_);_(@_)"/>
  </numFmts>
  <fonts count="3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u/>
      <sz val="16"/>
      <name val="Arial"/>
      <family val="2"/>
    </font>
    <font>
      <sz val="14"/>
      <name val="Arial"/>
      <family val="2"/>
    </font>
    <font>
      <sz val="10"/>
      <color indexed="8"/>
      <name val="Arial"/>
      <family val="2"/>
    </font>
    <font>
      <sz val="11"/>
      <color indexed="8"/>
      <name val="Times New Roman"/>
      <family val="1"/>
    </font>
    <font>
      <b/>
      <u/>
      <sz val="20"/>
      <name val="Arial"/>
      <family val="2"/>
    </font>
    <font>
      <sz val="14"/>
      <color indexed="8"/>
      <name val="Times New Roman"/>
      <family val="1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20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b/>
      <u/>
      <sz val="13"/>
      <name val="Times New Roman"/>
      <family val="1"/>
    </font>
    <font>
      <b/>
      <u/>
      <sz val="14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b/>
      <sz val="10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b/>
      <sz val="8"/>
      <name val="Times New Roman"/>
      <family val="1"/>
    </font>
    <font>
      <b/>
      <i/>
      <sz val="22"/>
      <name val="Times New Roman"/>
      <family val="1"/>
    </font>
    <font>
      <b/>
      <i/>
      <sz val="20"/>
      <name val="Times New Roman"/>
      <family val="1"/>
    </font>
    <font>
      <b/>
      <i/>
      <sz val="16"/>
      <name val="Times New Roman"/>
      <family val="1"/>
    </font>
    <font>
      <b/>
      <i/>
      <sz val="14"/>
      <name val="Times New Roman"/>
      <family val="1"/>
    </font>
    <font>
      <b/>
      <i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8" fillId="0" borderId="0"/>
  </cellStyleXfs>
  <cellXfs count="148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wrapText="1"/>
    </xf>
    <xf numFmtId="0" fontId="2" fillId="0" borderId="1" xfId="0" quotePrefix="1" applyFont="1" applyBorder="1" applyAlignment="1">
      <alignment horizontal="center"/>
    </xf>
    <xf numFmtId="164" fontId="0" fillId="0" borderId="1" xfId="1" applyFont="1" applyBorder="1"/>
    <xf numFmtId="164" fontId="0" fillId="0" borderId="1" xfId="0" applyNumberFormat="1" applyBorder="1"/>
    <xf numFmtId="164" fontId="2" fillId="0" borderId="4" xfId="1" applyFont="1" applyBorder="1"/>
    <xf numFmtId="0" fontId="0" fillId="2" borderId="0" xfId="0" applyFill="1"/>
    <xf numFmtId="1" fontId="0" fillId="0" borderId="1" xfId="0" applyNumberFormat="1" applyBorder="1"/>
    <xf numFmtId="0" fontId="2" fillId="0" borderId="1" xfId="0" applyFont="1" applyBorder="1"/>
    <xf numFmtId="164" fontId="2" fillId="0" borderId="1" xfId="1" applyFont="1" applyBorder="1"/>
    <xf numFmtId="0" fontId="0" fillId="0" borderId="3" xfId="0" applyBorder="1"/>
    <xf numFmtId="0" fontId="0" fillId="0" borderId="6" xfId="0" applyBorder="1"/>
    <xf numFmtId="0" fontId="0" fillId="0" borderId="0" xfId="0" applyFill="1"/>
    <xf numFmtId="0" fontId="0" fillId="0" borderId="1" xfId="0" applyFill="1" applyBorder="1"/>
    <xf numFmtId="164" fontId="2" fillId="0" borderId="3" xfId="1" applyFont="1" applyBorder="1"/>
    <xf numFmtId="0" fontId="7" fillId="0" borderId="0" xfId="0" applyFont="1"/>
    <xf numFmtId="0" fontId="2" fillId="0" borderId="6" xfId="0" applyFont="1" applyFill="1" applyBorder="1" applyAlignment="1">
      <alignment vertical="center"/>
    </xf>
    <xf numFmtId="0" fontId="4" fillId="0" borderId="0" xfId="0" applyFont="1" applyAlignment="1">
      <alignment horizontal="center"/>
    </xf>
    <xf numFmtId="164" fontId="0" fillId="0" borderId="0" xfId="0" applyNumberFormat="1"/>
    <xf numFmtId="0" fontId="2" fillId="2" borderId="0" xfId="0" applyFont="1" applyFill="1"/>
    <xf numFmtId="164" fontId="0" fillId="0" borderId="0" xfId="1" applyFont="1"/>
    <xf numFmtId="0" fontId="0" fillId="3" borderId="0" xfId="0" applyFill="1" applyProtection="1">
      <protection locked="0"/>
    </xf>
    <xf numFmtId="17" fontId="0" fillId="0" borderId="0" xfId="0" applyNumberFormat="1"/>
    <xf numFmtId="17" fontId="5" fillId="3" borderId="0" xfId="0" applyNumberFormat="1" applyFont="1" applyFill="1" applyAlignment="1"/>
    <xf numFmtId="2" fontId="0" fillId="0" borderId="0" xfId="0" applyNumberFormat="1"/>
    <xf numFmtId="0" fontId="5" fillId="0" borderId="0" xfId="0" applyFont="1" applyAlignment="1"/>
    <xf numFmtId="0" fontId="0" fillId="0" borderId="0" xfId="0" applyAlignment="1"/>
    <xf numFmtId="0" fontId="10" fillId="0" borderId="0" xfId="0" applyFont="1" applyBorder="1" applyAlignment="1"/>
    <xf numFmtId="164" fontId="11" fillId="0" borderId="1" xfId="1" applyFont="1" applyFill="1" applyBorder="1" applyAlignment="1">
      <alignment horizontal="right" wrapText="1"/>
    </xf>
    <xf numFmtId="164" fontId="12" fillId="0" borderId="1" xfId="1" applyFont="1" applyFill="1" applyBorder="1" applyAlignment="1">
      <alignment horizontal="right" wrapText="1"/>
    </xf>
    <xf numFmtId="164" fontId="13" fillId="0" borderId="1" xfId="1" applyFont="1" applyFill="1" applyBorder="1" applyAlignment="1">
      <alignment horizontal="right" wrapText="1"/>
    </xf>
    <xf numFmtId="0" fontId="4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right"/>
    </xf>
    <xf numFmtId="0" fontId="16" fillId="0" borderId="10" xfId="0" applyFont="1" applyBorder="1" applyAlignment="1">
      <alignment horizontal="center"/>
    </xf>
    <xf numFmtId="0" fontId="16" fillId="0" borderId="10" xfId="0" applyFont="1" applyBorder="1" applyAlignment="1"/>
    <xf numFmtId="0" fontId="16" fillId="0" borderId="0" xfId="0" applyFont="1" applyBorder="1" applyAlignment="1"/>
    <xf numFmtId="0" fontId="15" fillId="0" borderId="0" xfId="0" applyFont="1" applyBorder="1"/>
    <xf numFmtId="0" fontId="16" fillId="0" borderId="5" xfId="0" applyFont="1" applyBorder="1" applyAlignment="1">
      <alignment horizontal="center"/>
    </xf>
    <xf numFmtId="0" fontId="16" fillId="0" borderId="5" xfId="0" applyFont="1" applyBorder="1" applyAlignment="1">
      <alignment horizontal="center" wrapText="1"/>
    </xf>
    <xf numFmtId="0" fontId="16" fillId="0" borderId="1" xfId="0" applyFont="1" applyBorder="1" applyAlignment="1">
      <alignment horizontal="center"/>
    </xf>
    <xf numFmtId="0" fontId="16" fillId="0" borderId="5" xfId="0" quotePrefix="1" applyFont="1" applyBorder="1" applyAlignment="1">
      <alignment horizontal="center"/>
    </xf>
    <xf numFmtId="0" fontId="16" fillId="0" borderId="1" xfId="0" quotePrefix="1" applyFont="1" applyBorder="1" applyAlignment="1">
      <alignment horizontal="center"/>
    </xf>
    <xf numFmtId="0" fontId="20" fillId="0" borderId="0" xfId="0" applyFont="1"/>
    <xf numFmtId="43" fontId="20" fillId="0" borderId="0" xfId="0" applyNumberFormat="1" applyFont="1" applyAlignment="1">
      <alignment horizontal="right"/>
    </xf>
    <xf numFmtId="165" fontId="9" fillId="0" borderId="11" xfId="2" applyNumberFormat="1" applyFont="1" applyFill="1" applyBorder="1" applyAlignment="1">
      <alignment horizontal="right" wrapText="1"/>
    </xf>
    <xf numFmtId="164" fontId="16" fillId="0" borderId="0" xfId="1" applyFont="1" applyAlignment="1">
      <alignment horizontal="center"/>
    </xf>
    <xf numFmtId="43" fontId="16" fillId="0" borderId="0" xfId="0" applyNumberFormat="1" applyFont="1" applyAlignment="1">
      <alignment horizontal="right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1" xfId="0" applyFont="1" applyBorder="1" applyAlignment="1">
      <alignment horizontal="center" wrapText="1"/>
    </xf>
    <xf numFmtId="0" fontId="15" fillId="0" borderId="1" xfId="0" applyFont="1" applyBorder="1"/>
    <xf numFmtId="164" fontId="15" fillId="0" borderId="0" xfId="0" applyNumberFormat="1" applyFont="1" applyBorder="1"/>
    <xf numFmtId="164" fontId="15" fillId="0" borderId="0" xfId="0" applyNumberFormat="1" applyFont="1"/>
    <xf numFmtId="164" fontId="15" fillId="0" borderId="0" xfId="0" applyNumberFormat="1" applyFont="1" applyFill="1"/>
    <xf numFmtId="0" fontId="15" fillId="0" borderId="0" xfId="0" applyFont="1" applyFill="1"/>
    <xf numFmtId="0" fontId="15" fillId="0" borderId="0" xfId="0" applyFont="1" applyAlignment="1">
      <alignment horizontal="right"/>
    </xf>
    <xf numFmtId="43" fontId="15" fillId="0" borderId="0" xfId="0" applyNumberFormat="1" applyFont="1"/>
    <xf numFmtId="0" fontId="21" fillId="0" borderId="0" xfId="0" applyFont="1"/>
    <xf numFmtId="0" fontId="16" fillId="0" borderId="3" xfId="0" applyFont="1" applyBorder="1" applyAlignment="1"/>
    <xf numFmtId="0" fontId="19" fillId="0" borderId="1" xfId="0" applyFont="1" applyBorder="1" applyAlignment="1">
      <alignment horizontal="center" wrapText="1"/>
    </xf>
    <xf numFmtId="0" fontId="19" fillId="0" borderId="7" xfId="0" applyFont="1" applyFill="1" applyBorder="1" applyAlignment="1">
      <alignment horizontal="center" wrapText="1"/>
    </xf>
    <xf numFmtId="0" fontId="19" fillId="0" borderId="5" xfId="0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23" fillId="0" borderId="0" xfId="0" applyFont="1" applyFill="1" applyBorder="1"/>
    <xf numFmtId="164" fontId="15" fillId="0" borderId="0" xfId="1" applyFont="1"/>
    <xf numFmtId="164" fontId="21" fillId="0" borderId="0" xfId="0" applyNumberFormat="1" applyFont="1"/>
    <xf numFmtId="166" fontId="28" fillId="0" borderId="1" xfId="1" applyNumberFormat="1" applyFont="1" applyBorder="1" applyAlignment="1">
      <alignment horizontal="left"/>
    </xf>
    <xf numFmtId="166" fontId="28" fillId="0" borderId="1" xfId="1" applyNumberFormat="1" applyFont="1" applyBorder="1" applyAlignment="1">
      <alignment horizontal="left" vertical="top"/>
    </xf>
    <xf numFmtId="164" fontId="28" fillId="0" borderId="1" xfId="1" applyFont="1" applyBorder="1" applyAlignment="1">
      <alignment horizontal="left" vertical="top"/>
    </xf>
    <xf numFmtId="164" fontId="28" fillId="0" borderId="1" xfId="1" applyFont="1" applyBorder="1" applyAlignment="1">
      <alignment horizontal="center"/>
    </xf>
    <xf numFmtId="164" fontId="29" fillId="0" borderId="1" xfId="1" applyFont="1" applyBorder="1"/>
    <xf numFmtId="164" fontId="29" fillId="0" borderId="1" xfId="1" applyFont="1" applyBorder="1" applyAlignment="1">
      <alignment wrapText="1"/>
    </xf>
    <xf numFmtId="164" fontId="29" fillId="0" borderId="1" xfId="1" applyFont="1" applyBorder="1" applyAlignment="1">
      <alignment horizontal="center" wrapText="1"/>
    </xf>
    <xf numFmtId="164" fontId="29" fillId="0" borderId="1" xfId="1" applyFont="1" applyBorder="1" applyAlignment="1">
      <alignment horizontal="center"/>
    </xf>
    <xf numFmtId="0" fontId="29" fillId="0" borderId="1" xfId="0" applyFont="1" applyBorder="1" applyAlignment="1">
      <alignment horizontal="center" wrapText="1"/>
    </xf>
    <xf numFmtId="164" fontId="20" fillId="0" borderId="1" xfId="1" applyFont="1" applyBorder="1"/>
    <xf numFmtId="0" fontId="19" fillId="0" borderId="5" xfId="0" quotePrefix="1" applyFont="1" applyBorder="1" applyAlignment="1">
      <alignment horizontal="center"/>
    </xf>
    <xf numFmtId="166" fontId="20" fillId="0" borderId="1" xfId="1" applyNumberFormat="1" applyFont="1" applyBorder="1" applyAlignment="1">
      <alignment horizontal="left"/>
    </xf>
    <xf numFmtId="166" fontId="20" fillId="0" borderId="1" xfId="1" applyNumberFormat="1" applyFont="1" applyBorder="1"/>
    <xf numFmtId="164" fontId="28" fillId="0" borderId="1" xfId="1" applyFont="1" applyBorder="1"/>
    <xf numFmtId="164" fontId="16" fillId="0" borderId="1" xfId="1" applyFont="1" applyBorder="1"/>
    <xf numFmtId="43" fontId="0" fillId="0" borderId="0" xfId="0" applyNumberFormat="1"/>
    <xf numFmtId="0" fontId="14" fillId="0" borderId="0" xfId="0" applyFont="1" applyAlignment="1">
      <alignment horizontal="center"/>
    </xf>
    <xf numFmtId="0" fontId="21" fillId="0" borderId="5" xfId="0" applyFont="1" applyBorder="1" applyAlignment="1">
      <alignment horizontal="center"/>
    </xf>
    <xf numFmtId="164" fontId="20" fillId="0" borderId="1" xfId="1" applyFont="1" applyFill="1" applyBorder="1" applyAlignment="1"/>
    <xf numFmtId="0" fontId="16" fillId="0" borderId="1" xfId="0" applyFont="1" applyBorder="1"/>
    <xf numFmtId="0" fontId="16" fillId="0" borderId="1" xfId="0" applyFont="1" applyBorder="1" applyAlignment="1">
      <alignment wrapText="1"/>
    </xf>
    <xf numFmtId="0" fontId="30" fillId="0" borderId="1" xfId="0" applyFont="1" applyBorder="1"/>
    <xf numFmtId="164" fontId="30" fillId="0" borderId="1" xfId="1" applyFont="1" applyBorder="1"/>
    <xf numFmtId="0" fontId="20" fillId="0" borderId="1" xfId="0" applyFont="1" applyBorder="1"/>
    <xf numFmtId="0" fontId="20" fillId="0" borderId="1" xfId="0" applyFont="1" applyBorder="1" applyAlignment="1"/>
    <xf numFmtId="0" fontId="16" fillId="0" borderId="5" xfId="0" applyFont="1" applyBorder="1" applyAlignment="1"/>
    <xf numFmtId="39" fontId="30" fillId="0" borderId="1" xfId="0" applyNumberFormat="1" applyFont="1" applyBorder="1"/>
    <xf numFmtId="37" fontId="30" fillId="0" borderId="1" xfId="0" applyNumberFormat="1" applyFont="1" applyBorder="1" applyAlignment="1">
      <alignment horizontal="center"/>
    </xf>
    <xf numFmtId="164" fontId="30" fillId="0" borderId="1" xfId="0" applyNumberFormat="1" applyFont="1" applyBorder="1"/>
    <xf numFmtId="40" fontId="30" fillId="0" borderId="1" xfId="0" applyNumberFormat="1" applyFont="1" applyBorder="1"/>
    <xf numFmtId="164" fontId="31" fillId="0" borderId="1" xfId="0" applyNumberFormat="1" applyFont="1" applyBorder="1"/>
    <xf numFmtId="0" fontId="30" fillId="0" borderId="1" xfId="0" applyFont="1" applyBorder="1" applyAlignment="1">
      <alignment horizontal="center"/>
    </xf>
    <xf numFmtId="0" fontId="15" fillId="0" borderId="6" xfId="0" applyFont="1" applyBorder="1"/>
    <xf numFmtId="164" fontId="21" fillId="0" borderId="13" xfId="1" applyFont="1" applyBorder="1"/>
    <xf numFmtId="164" fontId="32" fillId="0" borderId="1" xfId="0" applyNumberFormat="1" applyFont="1" applyBorder="1"/>
    <xf numFmtId="164" fontId="33" fillId="0" borderId="1" xfId="1" applyFont="1" applyBorder="1"/>
    <xf numFmtId="164" fontId="30" fillId="0" borderId="0" xfId="1" applyFont="1" applyBorder="1"/>
    <xf numFmtId="0" fontId="31" fillId="0" borderId="0" xfId="0" applyFont="1"/>
    <xf numFmtId="0" fontId="30" fillId="0" borderId="0" xfId="0" applyFont="1"/>
    <xf numFmtId="164" fontId="2" fillId="0" borderId="1" xfId="0" applyNumberFormat="1" applyFont="1" applyBorder="1"/>
    <xf numFmtId="0" fontId="23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7" fillId="0" borderId="0" xfId="0" applyFont="1" applyBorder="1" applyAlignment="1">
      <alignment horizontal="left" wrapText="1"/>
    </xf>
    <xf numFmtId="0" fontId="18" fillId="0" borderId="0" xfId="0" applyFont="1" applyAlignment="1">
      <alignment horizontal="left"/>
    </xf>
    <xf numFmtId="0" fontId="22" fillId="0" borderId="0" xfId="0" applyFont="1" applyAlignment="1">
      <alignment horizontal="left" wrapText="1"/>
    </xf>
    <xf numFmtId="0" fontId="2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4" fillId="0" borderId="3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/>
    </xf>
    <xf numFmtId="0" fontId="21" fillId="0" borderId="3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/>
    </xf>
    <xf numFmtId="0" fontId="19" fillId="0" borderId="12" xfId="0" applyFont="1" applyBorder="1" applyAlignment="1">
      <alignment horizontal="left"/>
    </xf>
    <xf numFmtId="0" fontId="19" fillId="0" borderId="8" xfId="0" applyFont="1" applyBorder="1" applyAlignment="1">
      <alignment horizontal="left"/>
    </xf>
    <xf numFmtId="0" fontId="21" fillId="0" borderId="5" xfId="0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/>
    </xf>
    <xf numFmtId="164" fontId="26" fillId="0" borderId="5" xfId="1" applyFont="1" applyBorder="1" applyAlignment="1">
      <alignment horizontal="center"/>
    </xf>
    <xf numFmtId="164" fontId="26" fillId="0" borderId="9" xfId="1" applyFont="1" applyBorder="1" applyAlignment="1">
      <alignment horizontal="center"/>
    </xf>
    <xf numFmtId="164" fontId="26" fillId="0" borderId="2" xfId="1" applyFont="1" applyBorder="1" applyAlignment="1">
      <alignment horizontal="center"/>
    </xf>
    <xf numFmtId="0" fontId="27" fillId="0" borderId="1" xfId="0" applyFont="1" applyBorder="1" applyAlignment="1">
      <alignment horizontal="center" wrapText="1"/>
    </xf>
    <xf numFmtId="166" fontId="20" fillId="0" borderId="1" xfId="1" applyNumberFormat="1" applyFont="1" applyBorder="1" applyAlignment="1">
      <alignment horizontal="center"/>
    </xf>
    <xf numFmtId="164" fontId="28" fillId="0" borderId="5" xfId="1" applyFont="1" applyBorder="1" applyAlignment="1">
      <alignment horizontal="left"/>
    </xf>
    <xf numFmtId="164" fontId="28" fillId="0" borderId="9" xfId="1" applyFont="1" applyBorder="1" applyAlignment="1">
      <alignment horizontal="left"/>
    </xf>
    <xf numFmtId="164" fontId="28" fillId="0" borderId="2" xfId="1" applyFont="1" applyBorder="1" applyAlignment="1">
      <alignment horizontal="left"/>
    </xf>
  </cellXfs>
  <cellStyles count="3">
    <cellStyle name="Comma" xfId="1" builtinId="3"/>
    <cellStyle name="Normal" xfId="0" builtinId="0"/>
    <cellStyle name="Normal_FG_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workbookViewId="0">
      <selection activeCell="A20" sqref="A20"/>
    </sheetView>
  </sheetViews>
  <sheetFormatPr defaultRowHeight="12.75" x14ac:dyDescent="0.2"/>
  <cols>
    <col min="2" max="2" width="23" bestFit="1" customWidth="1"/>
    <col min="6" max="6" width="24.5703125" customWidth="1"/>
  </cols>
  <sheetData>
    <row r="1" spans="1:8" ht="23.1" customHeight="1" x14ac:dyDescent="0.2">
      <c r="B1">
        <f ca="1">MONTH(NOW())</f>
        <v>9</v>
      </c>
      <c r="C1">
        <f ca="1">YEAR(NOW())</f>
        <v>2019</v>
      </c>
    </row>
    <row r="2" spans="1:8" ht="23.1" customHeight="1" x14ac:dyDescent="0.2"/>
    <row r="3" spans="1:8" ht="23.1" customHeight="1" x14ac:dyDescent="0.2">
      <c r="B3" t="s">
        <v>796</v>
      </c>
      <c r="F3" t="s">
        <v>797</v>
      </c>
    </row>
    <row r="4" spans="1:8" ht="23.1" customHeight="1" x14ac:dyDescent="0.2">
      <c r="B4" t="s">
        <v>793</v>
      </c>
      <c r="C4" t="s">
        <v>794</v>
      </c>
      <c r="D4" t="s">
        <v>795</v>
      </c>
      <c r="F4" t="s">
        <v>793</v>
      </c>
      <c r="G4" t="s">
        <v>794</v>
      </c>
      <c r="H4" t="s">
        <v>795</v>
      </c>
    </row>
    <row r="5" spans="1:8" ht="23.1" customHeight="1" x14ac:dyDescent="0.2">
      <c r="B5" s="22" t="e">
        <f>IF(G5=1,F5-1,F5)</f>
        <v>#REF!</v>
      </c>
      <c r="C5" s="22" t="e">
        <f>IF(G5=1,12,G5-1)</f>
        <v>#REF!</v>
      </c>
      <c r="F5" t="e">
        <f>YEAR(ACCTDATE)</f>
        <v>#REF!</v>
      </c>
      <c r="G5" t="e">
        <f>MONTH(ACCTDATE)</f>
        <v>#REF!</v>
      </c>
    </row>
    <row r="6" spans="1:8" ht="23.1" customHeight="1" x14ac:dyDescent="0.35">
      <c r="B6" s="24" t="e">
        <f>LOOKUP(C5,A8:B19)</f>
        <v>#REF!</v>
      </c>
      <c r="F6" s="24" t="e">
        <f>IF(G5=1,LOOKUP(G5,E8:F19),LOOKUP(G5,A8:B19))</f>
        <v>#REF!</v>
      </c>
    </row>
    <row r="8" spans="1:8" x14ac:dyDescent="0.2">
      <c r="A8">
        <v>1</v>
      </c>
      <c r="B8" s="25" t="e">
        <f>D8&amp;"-"&amp;RIGHT(B$5,2)</f>
        <v>#REF!</v>
      </c>
      <c r="D8" s="23" t="s">
        <v>806</v>
      </c>
      <c r="E8">
        <v>1</v>
      </c>
      <c r="F8" s="25" t="e">
        <f>D8&amp;"-"&amp;RIGHT(F$5,2)</f>
        <v>#REF!</v>
      </c>
    </row>
    <row r="9" spans="1:8" x14ac:dyDescent="0.2">
      <c r="A9">
        <v>2</v>
      </c>
      <c r="B9" s="25" t="e">
        <f t="shared" ref="B9:B19" si="0">D9&amp;"-"&amp;RIGHT(B$5,2)</f>
        <v>#REF!</v>
      </c>
      <c r="D9" s="23" t="s">
        <v>807</v>
      </c>
      <c r="E9">
        <v>2</v>
      </c>
      <c r="F9" s="25" t="e">
        <f t="shared" ref="F9:F19" si="1">D9&amp;"-"&amp;RIGHT(F$5,2)</f>
        <v>#REF!</v>
      </c>
    </row>
    <row r="10" spans="1:8" x14ac:dyDescent="0.2">
      <c r="A10">
        <v>3</v>
      </c>
      <c r="B10" s="25" t="e">
        <f t="shared" si="0"/>
        <v>#REF!</v>
      </c>
      <c r="D10" s="23" t="s">
        <v>808</v>
      </c>
      <c r="E10">
        <v>3</v>
      </c>
      <c r="F10" s="25" t="e">
        <f t="shared" si="1"/>
        <v>#REF!</v>
      </c>
    </row>
    <row r="11" spans="1:8" x14ac:dyDescent="0.2">
      <c r="A11">
        <v>4</v>
      </c>
      <c r="B11" s="25" t="e">
        <f t="shared" si="0"/>
        <v>#REF!</v>
      </c>
      <c r="D11" s="23" t="s">
        <v>809</v>
      </c>
      <c r="E11">
        <v>4</v>
      </c>
      <c r="F11" s="25" t="e">
        <f t="shared" si="1"/>
        <v>#REF!</v>
      </c>
    </row>
    <row r="12" spans="1:8" x14ac:dyDescent="0.2">
      <c r="A12">
        <v>5</v>
      </c>
      <c r="B12" s="25" t="e">
        <f t="shared" si="0"/>
        <v>#REF!</v>
      </c>
      <c r="D12" s="23" t="s">
        <v>798</v>
      </c>
      <c r="E12">
        <v>5</v>
      </c>
      <c r="F12" s="25" t="e">
        <f t="shared" si="1"/>
        <v>#REF!</v>
      </c>
    </row>
    <row r="13" spans="1:8" x14ac:dyDescent="0.2">
      <c r="A13">
        <v>6</v>
      </c>
      <c r="B13" s="25" t="e">
        <f t="shared" si="0"/>
        <v>#REF!</v>
      </c>
      <c r="D13" s="23" t="s">
        <v>799</v>
      </c>
      <c r="E13">
        <v>6</v>
      </c>
      <c r="F13" s="25" t="e">
        <f t="shared" si="1"/>
        <v>#REF!</v>
      </c>
    </row>
    <row r="14" spans="1:8" x14ac:dyDescent="0.2">
      <c r="A14">
        <v>7</v>
      </c>
      <c r="B14" s="25" t="e">
        <f t="shared" si="0"/>
        <v>#REF!</v>
      </c>
      <c r="D14" s="23" t="s">
        <v>800</v>
      </c>
      <c r="E14">
        <v>7</v>
      </c>
      <c r="F14" s="25" t="e">
        <f t="shared" si="1"/>
        <v>#REF!</v>
      </c>
    </row>
    <row r="15" spans="1:8" x14ac:dyDescent="0.2">
      <c r="A15">
        <v>8</v>
      </c>
      <c r="B15" s="25" t="e">
        <f t="shared" si="0"/>
        <v>#REF!</v>
      </c>
      <c r="D15" s="23" t="s">
        <v>801</v>
      </c>
      <c r="E15">
        <v>8</v>
      </c>
      <c r="F15" s="25" t="e">
        <f t="shared" si="1"/>
        <v>#REF!</v>
      </c>
    </row>
    <row r="16" spans="1:8" x14ac:dyDescent="0.2">
      <c r="A16">
        <v>9</v>
      </c>
      <c r="B16" s="25" t="e">
        <f t="shared" si="0"/>
        <v>#REF!</v>
      </c>
      <c r="D16" s="23" t="s">
        <v>802</v>
      </c>
      <c r="E16">
        <v>9</v>
      </c>
      <c r="F16" s="25" t="e">
        <f t="shared" si="1"/>
        <v>#REF!</v>
      </c>
    </row>
    <row r="17" spans="1:6" x14ac:dyDescent="0.2">
      <c r="A17">
        <v>10</v>
      </c>
      <c r="B17" s="25" t="e">
        <f t="shared" si="0"/>
        <v>#REF!</v>
      </c>
      <c r="D17" s="23" t="s">
        <v>803</v>
      </c>
      <c r="E17">
        <v>10</v>
      </c>
      <c r="F17" s="25" t="e">
        <f t="shared" si="1"/>
        <v>#REF!</v>
      </c>
    </row>
    <row r="18" spans="1:6" x14ac:dyDescent="0.2">
      <c r="A18">
        <v>11</v>
      </c>
      <c r="B18" s="25" t="e">
        <f t="shared" si="0"/>
        <v>#REF!</v>
      </c>
      <c r="D18" s="23" t="s">
        <v>804</v>
      </c>
      <c r="E18">
        <v>11</v>
      </c>
      <c r="F18" s="25" t="e">
        <f t="shared" si="1"/>
        <v>#REF!</v>
      </c>
    </row>
    <row r="19" spans="1:6" x14ac:dyDescent="0.2">
      <c r="A19">
        <v>12</v>
      </c>
      <c r="B19" s="25" t="e">
        <f t="shared" si="0"/>
        <v>#REF!</v>
      </c>
      <c r="D19" s="23" t="s">
        <v>805</v>
      </c>
      <c r="E19">
        <v>12</v>
      </c>
      <c r="F19" s="25" t="e">
        <f t="shared" si="1"/>
        <v>#REF!</v>
      </c>
    </row>
  </sheetData>
  <phoneticPr fontId="3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9"/>
  <sheetViews>
    <sheetView tabSelected="1" topLeftCell="A23" zoomScale="98" zoomScaleNormal="98" workbookViewId="0">
      <selection activeCell="A31" sqref="A31:XFD69"/>
    </sheetView>
  </sheetViews>
  <sheetFormatPr defaultRowHeight="12.75" x14ac:dyDescent="0.2"/>
  <cols>
    <col min="1" max="1" width="6.28515625" customWidth="1"/>
    <col min="2" max="2" width="40.85546875" customWidth="1"/>
    <col min="3" max="3" width="28.28515625" customWidth="1"/>
    <col min="4" max="7" width="27.5703125" customWidth="1"/>
    <col min="8" max="8" width="27.42578125" customWidth="1"/>
    <col min="9" max="9" width="7.7109375" customWidth="1"/>
    <col min="10" max="10" width="20.7109375" customWidth="1"/>
    <col min="11" max="11" width="19.140625" bestFit="1" customWidth="1"/>
  </cols>
  <sheetData>
    <row r="1" spans="1:12" ht="25.5" x14ac:dyDescent="0.35">
      <c r="A1" s="109"/>
      <c r="B1" s="109"/>
      <c r="C1" s="109"/>
      <c r="D1" s="109"/>
      <c r="E1" s="109"/>
      <c r="F1" s="109"/>
      <c r="G1" s="109"/>
      <c r="H1" s="26"/>
      <c r="K1" s="26"/>
      <c r="L1" s="26"/>
    </row>
    <row r="2" spans="1:12" ht="18.75" x14ac:dyDescent="0.3">
      <c r="A2" s="33"/>
      <c r="B2" s="33"/>
      <c r="C2" s="33"/>
      <c r="D2" s="34"/>
      <c r="E2" s="34"/>
      <c r="F2" s="34"/>
      <c r="G2" s="34"/>
      <c r="H2" s="27"/>
      <c r="I2" s="27"/>
      <c r="J2" s="27"/>
      <c r="K2" s="27"/>
    </row>
    <row r="3" spans="1:12" ht="26.25" x14ac:dyDescent="0.4">
      <c r="A3" s="110" t="s">
        <v>911</v>
      </c>
      <c r="B3" s="110"/>
      <c r="C3" s="110"/>
      <c r="D3" s="110"/>
      <c r="E3" s="110"/>
      <c r="F3" s="110"/>
      <c r="G3" s="110"/>
      <c r="H3" s="28"/>
      <c r="I3" s="28"/>
      <c r="J3" s="28"/>
      <c r="K3" s="28"/>
      <c r="L3" s="28"/>
    </row>
    <row r="4" spans="1:12" ht="18.75" x14ac:dyDescent="0.3">
      <c r="A4" s="33"/>
      <c r="B4" s="33"/>
      <c r="C4" s="35"/>
      <c r="D4" s="36"/>
      <c r="E4" s="36"/>
      <c r="F4" s="36"/>
      <c r="G4" s="37"/>
    </row>
    <row r="5" spans="1:12" ht="66" customHeight="1" x14ac:dyDescent="0.3">
      <c r="A5" s="60" t="s">
        <v>0</v>
      </c>
      <c r="B5" s="60" t="s">
        <v>13</v>
      </c>
      <c r="C5" s="39" t="s">
        <v>880</v>
      </c>
      <c r="D5" s="40" t="s">
        <v>22</v>
      </c>
      <c r="E5" s="41" t="s">
        <v>914</v>
      </c>
      <c r="F5" s="41" t="s">
        <v>881</v>
      </c>
      <c r="G5" s="41" t="s">
        <v>882</v>
      </c>
    </row>
    <row r="6" spans="1:12" ht="18.75" x14ac:dyDescent="0.3">
      <c r="A6" s="41"/>
      <c r="B6" s="41"/>
      <c r="C6" s="42" t="s">
        <v>897</v>
      </c>
      <c r="D6" s="42" t="s">
        <v>897</v>
      </c>
      <c r="E6" s="42" t="s">
        <v>897</v>
      </c>
      <c r="F6" s="42" t="s">
        <v>897</v>
      </c>
      <c r="G6" s="43" t="s">
        <v>897</v>
      </c>
    </row>
    <row r="7" spans="1:12" ht="18.75" x14ac:dyDescent="0.3">
      <c r="A7" s="87">
        <v>1</v>
      </c>
      <c r="B7" s="87" t="s">
        <v>883</v>
      </c>
      <c r="C7" s="29">
        <v>285766916903.16388</v>
      </c>
      <c r="D7" s="29">
        <v>473521273.66140002</v>
      </c>
      <c r="E7" s="29">
        <v>0</v>
      </c>
      <c r="F7" s="29">
        <v>13558972556.268</v>
      </c>
      <c r="G7" s="86">
        <f>C7+D7+E7+F7</f>
        <v>299799410733.09326</v>
      </c>
      <c r="H7" s="21"/>
      <c r="K7" s="21"/>
    </row>
    <row r="8" spans="1:12" ht="18.75" x14ac:dyDescent="0.3">
      <c r="A8" s="87">
        <v>2</v>
      </c>
      <c r="B8" s="87" t="s">
        <v>884</v>
      </c>
      <c r="C8" s="29">
        <v>144944799158.1727</v>
      </c>
      <c r="D8" s="29">
        <v>240176317.99990001</v>
      </c>
      <c r="E8" s="29">
        <v>0</v>
      </c>
      <c r="F8" s="29">
        <v>45196575187.559998</v>
      </c>
      <c r="G8" s="86">
        <f t="shared" ref="G8:G15" si="0">C8+D8+E8+F8</f>
        <v>190381550663.7326</v>
      </c>
      <c r="K8" s="83"/>
    </row>
    <row r="9" spans="1:12" ht="18.75" x14ac:dyDescent="0.3">
      <c r="A9" s="87">
        <v>3</v>
      </c>
      <c r="B9" s="87" t="s">
        <v>885</v>
      </c>
      <c r="C9" s="29">
        <v>111746364620.44749</v>
      </c>
      <c r="D9" s="29">
        <v>185165873.90709999</v>
      </c>
      <c r="E9" s="29">
        <v>0</v>
      </c>
      <c r="F9" s="29">
        <v>31637602631.292</v>
      </c>
      <c r="G9" s="86">
        <f t="shared" si="0"/>
        <v>143569133125.64661</v>
      </c>
      <c r="J9" s="21"/>
    </row>
    <row r="10" spans="1:12" ht="18.75" x14ac:dyDescent="0.3">
      <c r="A10" s="87">
        <v>4</v>
      </c>
      <c r="B10" s="87" t="s">
        <v>886</v>
      </c>
      <c r="C10" s="29">
        <v>42815567354.099998</v>
      </c>
      <c r="D10" s="29">
        <v>101121762.5015</v>
      </c>
      <c r="E10" s="29">
        <v>8710000000</v>
      </c>
      <c r="F10" s="29">
        <v>0</v>
      </c>
      <c r="G10" s="86">
        <f>C10+D10+E10+F10</f>
        <v>51626689116.601501</v>
      </c>
    </row>
    <row r="11" spans="1:12" ht="18.75" x14ac:dyDescent="0.3">
      <c r="A11" s="87">
        <v>5</v>
      </c>
      <c r="B11" s="87" t="s">
        <v>887</v>
      </c>
      <c r="C11" s="29">
        <v>5371037445.8900003</v>
      </c>
      <c r="D11" s="30">
        <v>0</v>
      </c>
      <c r="E11" s="29">
        <v>0</v>
      </c>
      <c r="F11" s="29">
        <v>325534262.01999998</v>
      </c>
      <c r="G11" s="86">
        <f t="shared" si="0"/>
        <v>5696571707.9099998</v>
      </c>
    </row>
    <row r="12" spans="1:12" ht="18.75" x14ac:dyDescent="0.3">
      <c r="A12" s="87">
        <v>6</v>
      </c>
      <c r="B12" s="87" t="s">
        <v>910</v>
      </c>
      <c r="C12" s="29">
        <v>0</v>
      </c>
      <c r="D12" s="30">
        <v>0</v>
      </c>
      <c r="E12" s="29">
        <v>58290000000</v>
      </c>
      <c r="F12" s="29">
        <v>0</v>
      </c>
      <c r="G12" s="86">
        <f t="shared" si="0"/>
        <v>58290000000</v>
      </c>
    </row>
    <row r="13" spans="1:12" ht="18.75" x14ac:dyDescent="0.3">
      <c r="A13" s="87">
        <v>7</v>
      </c>
      <c r="B13" s="88" t="s">
        <v>895</v>
      </c>
      <c r="C13" s="29">
        <v>7699466105</v>
      </c>
      <c r="D13" s="30">
        <v>0</v>
      </c>
      <c r="E13" s="29">
        <v>0</v>
      </c>
      <c r="F13" s="29">
        <v>3440847003.6100001</v>
      </c>
      <c r="G13" s="86">
        <f t="shared" si="0"/>
        <v>11140313108.610001</v>
      </c>
    </row>
    <row r="14" spans="1:12" ht="18.75" x14ac:dyDescent="0.3">
      <c r="A14" s="87">
        <v>8</v>
      </c>
      <c r="B14" s="87" t="s">
        <v>896</v>
      </c>
      <c r="C14" s="29">
        <v>5021338522.79</v>
      </c>
      <c r="D14" s="30">
        <v>0</v>
      </c>
      <c r="E14" s="29"/>
      <c r="F14" s="29"/>
      <c r="G14" s="86">
        <f t="shared" si="0"/>
        <v>5021338522.79</v>
      </c>
    </row>
    <row r="15" spans="1:12" ht="18.75" x14ac:dyDescent="0.3">
      <c r="A15" s="87">
        <v>9</v>
      </c>
      <c r="B15" s="87" t="s">
        <v>898</v>
      </c>
      <c r="C15" s="29">
        <v>4000000000</v>
      </c>
      <c r="D15" s="30"/>
      <c r="E15" s="29"/>
      <c r="F15" s="29"/>
      <c r="G15" s="86">
        <f t="shared" si="0"/>
        <v>4000000000</v>
      </c>
    </row>
    <row r="16" spans="1:12" ht="18.75" x14ac:dyDescent="0.3">
      <c r="A16" s="87"/>
      <c r="B16" s="87" t="s">
        <v>882</v>
      </c>
      <c r="C16" s="31">
        <f>SUM(C7:C15)</f>
        <v>607365490109.56409</v>
      </c>
      <c r="D16" s="31">
        <f>SUM(D7:D15)</f>
        <v>999985228.06990004</v>
      </c>
      <c r="E16" s="31">
        <f t="shared" ref="E16" si="1">SUM(E7:E15)</f>
        <v>67000000000</v>
      </c>
      <c r="F16" s="31">
        <f t="shared" ref="F16:G16" si="2">SUM(F7:F15)</f>
        <v>94159531640.75</v>
      </c>
      <c r="G16" s="31">
        <f t="shared" si="2"/>
        <v>769525006978.38403</v>
      </c>
    </row>
    <row r="17" spans="1:11" ht="18.75" x14ac:dyDescent="0.3">
      <c r="A17" s="44"/>
      <c r="B17" s="45"/>
      <c r="C17" s="46"/>
      <c r="D17" s="47"/>
      <c r="E17" s="47"/>
      <c r="F17" s="47"/>
      <c r="G17" s="47"/>
    </row>
    <row r="18" spans="1:11" ht="18.75" x14ac:dyDescent="0.3">
      <c r="A18" s="44"/>
      <c r="B18" s="33"/>
      <c r="C18" s="47"/>
      <c r="D18" s="48"/>
      <c r="E18" s="48"/>
      <c r="F18" s="34"/>
      <c r="G18" s="34"/>
    </row>
    <row r="19" spans="1:11" ht="18.75" x14ac:dyDescent="0.3">
      <c r="A19" s="111" t="s">
        <v>899</v>
      </c>
      <c r="B19" s="111"/>
      <c r="C19" s="111"/>
      <c r="D19" s="111"/>
      <c r="E19" s="111"/>
      <c r="F19" s="111"/>
      <c r="G19" s="111"/>
    </row>
    <row r="20" spans="1:11" x14ac:dyDescent="0.2">
      <c r="A20" s="33"/>
      <c r="B20" s="33"/>
      <c r="C20" s="33"/>
      <c r="D20" s="33"/>
      <c r="E20" s="33"/>
      <c r="F20" s="33"/>
      <c r="G20" s="33"/>
    </row>
    <row r="21" spans="1:11" x14ac:dyDescent="0.2">
      <c r="A21" s="49"/>
      <c r="B21" s="49">
        <v>1</v>
      </c>
      <c r="C21" s="49">
        <v>2</v>
      </c>
      <c r="D21" s="49">
        <v>3</v>
      </c>
      <c r="E21" s="49" t="s">
        <v>888</v>
      </c>
      <c r="F21" s="50">
        <v>5</v>
      </c>
      <c r="G21" s="85">
        <v>6</v>
      </c>
      <c r="H21" s="49">
        <v>7</v>
      </c>
    </row>
    <row r="22" spans="1:11" ht="36" customHeight="1" x14ac:dyDescent="0.3">
      <c r="A22" s="61" t="s">
        <v>0</v>
      </c>
      <c r="B22" s="61" t="s">
        <v>13</v>
      </c>
      <c r="C22" s="62" t="s">
        <v>4</v>
      </c>
      <c r="D22" s="61" t="s">
        <v>912</v>
      </c>
      <c r="E22" s="61" t="s">
        <v>11</v>
      </c>
      <c r="F22" s="40" t="s">
        <v>22</v>
      </c>
      <c r="G22" s="63" t="s">
        <v>881</v>
      </c>
      <c r="H22" s="61" t="s">
        <v>12</v>
      </c>
    </row>
    <row r="23" spans="1:11" ht="18.75" x14ac:dyDescent="0.3">
      <c r="A23" s="52"/>
      <c r="B23" s="52"/>
      <c r="C23" s="42" t="s">
        <v>897</v>
      </c>
      <c r="D23" s="42" t="s">
        <v>897</v>
      </c>
      <c r="E23" s="42" t="s">
        <v>897</v>
      </c>
      <c r="F23" s="42" t="s">
        <v>897</v>
      </c>
      <c r="G23" s="42" t="s">
        <v>897</v>
      </c>
      <c r="H23" s="43" t="s">
        <v>897</v>
      </c>
    </row>
    <row r="24" spans="1:11" ht="18.75" x14ac:dyDescent="0.3">
      <c r="A24" s="91">
        <v>1</v>
      </c>
      <c r="B24" s="92" t="s">
        <v>889</v>
      </c>
      <c r="C24" s="77">
        <v>263092169130.66531</v>
      </c>
      <c r="D24" s="77">
        <v>34368196657.709999</v>
      </c>
      <c r="E24" s="77">
        <f>C24-D24</f>
        <v>228723972472.95532</v>
      </c>
      <c r="F24" s="77">
        <v>435948780.80000001</v>
      </c>
      <c r="G24" s="77">
        <v>12655041052.5168</v>
      </c>
      <c r="H24" s="77">
        <f>E24+F24+G24</f>
        <v>241814962306.27209</v>
      </c>
    </row>
    <row r="25" spans="1:11" ht="18.75" x14ac:dyDescent="0.3">
      <c r="A25" s="91">
        <v>2</v>
      </c>
      <c r="B25" s="92" t="s">
        <v>890</v>
      </c>
      <c r="C25" s="29">
        <v>5424580806.8177996</v>
      </c>
      <c r="D25" s="77">
        <v>0</v>
      </c>
      <c r="E25" s="77">
        <f t="shared" ref="E25:E28" si="3">C25-D25</f>
        <v>5424580806.8177996</v>
      </c>
      <c r="F25" s="77">
        <v>8988634.6600000001</v>
      </c>
      <c r="G25" s="77">
        <v>0</v>
      </c>
      <c r="H25" s="77">
        <f t="shared" ref="H25:H28" si="4">E25+F25+G25</f>
        <v>5433569441.4777994</v>
      </c>
    </row>
    <row r="26" spans="1:11" ht="18.75" x14ac:dyDescent="0.3">
      <c r="A26" s="91">
        <v>3</v>
      </c>
      <c r="B26" s="92" t="s">
        <v>891</v>
      </c>
      <c r="C26" s="77">
        <v>2712290403.4088998</v>
      </c>
      <c r="D26" s="77">
        <v>0</v>
      </c>
      <c r="E26" s="77">
        <f t="shared" si="3"/>
        <v>2712290403.4088998</v>
      </c>
      <c r="F26" s="77">
        <v>4494317.33</v>
      </c>
      <c r="G26" s="77">
        <v>0</v>
      </c>
      <c r="H26" s="77">
        <f t="shared" si="4"/>
        <v>2716784720.7388997</v>
      </c>
    </row>
    <row r="27" spans="1:11" ht="18.75" x14ac:dyDescent="0.3">
      <c r="A27" s="91">
        <v>4</v>
      </c>
      <c r="B27" s="92" t="s">
        <v>892</v>
      </c>
      <c r="C27" s="77">
        <v>9113295755.4540005</v>
      </c>
      <c r="D27" s="77">
        <v>0</v>
      </c>
      <c r="E27" s="77">
        <f t="shared" si="3"/>
        <v>9113295755.4540005</v>
      </c>
      <c r="F27" s="77">
        <v>15100906.220000001</v>
      </c>
      <c r="G27" s="77">
        <v>0</v>
      </c>
      <c r="H27" s="77">
        <f t="shared" si="4"/>
        <v>9128396661.6739998</v>
      </c>
    </row>
    <row r="28" spans="1:11" ht="18.75" x14ac:dyDescent="0.3">
      <c r="A28" s="91">
        <v>5</v>
      </c>
      <c r="B28" s="91" t="s">
        <v>893</v>
      </c>
      <c r="C28" s="29">
        <v>5424580806.8177996</v>
      </c>
      <c r="D28" s="77">
        <v>34976456.560000002</v>
      </c>
      <c r="E28" s="77">
        <f t="shared" si="3"/>
        <v>5389604350.2577991</v>
      </c>
      <c r="F28" s="77">
        <v>8988634.6600000001</v>
      </c>
      <c r="G28" s="77">
        <v>903931503.75119996</v>
      </c>
      <c r="H28" s="77">
        <f t="shared" si="4"/>
        <v>6302524488.6689987</v>
      </c>
    </row>
    <row r="29" spans="1:11" ht="18.75" x14ac:dyDescent="0.3">
      <c r="A29" s="91"/>
      <c r="B29" s="93" t="s">
        <v>894</v>
      </c>
      <c r="C29" s="82">
        <f t="shared" ref="C29:H29" si="5">SUM(C24:C28)</f>
        <v>285766916903.16382</v>
      </c>
      <c r="D29" s="82">
        <f t="shared" si="5"/>
        <v>34403173114.269997</v>
      </c>
      <c r="E29" s="82">
        <f t="shared" si="5"/>
        <v>251363743788.89386</v>
      </c>
      <c r="F29" s="82">
        <f t="shared" si="5"/>
        <v>473521273.67000008</v>
      </c>
      <c r="G29" s="82">
        <f t="shared" si="5"/>
        <v>13558972556.268</v>
      </c>
      <c r="H29" s="82">
        <f t="shared" si="5"/>
        <v>265396237618.83182</v>
      </c>
      <c r="K29" s="83"/>
    </row>
    <row r="30" spans="1:11" x14ac:dyDescent="0.2">
      <c r="A30" s="33"/>
      <c r="B30" s="33"/>
      <c r="C30" s="33"/>
      <c r="D30" s="54"/>
      <c r="E30" s="54"/>
      <c r="F30" s="55"/>
      <c r="G30" s="56"/>
    </row>
    <row r="31" spans="1:11" ht="20.25" x14ac:dyDescent="0.3">
      <c r="A31" s="65"/>
      <c r="B31" s="33"/>
      <c r="C31" s="33"/>
      <c r="D31" s="33"/>
      <c r="E31" s="54"/>
      <c r="F31" s="54"/>
      <c r="G31" s="33"/>
    </row>
    <row r="32" spans="1:11" ht="62.25" customHeight="1" x14ac:dyDescent="0.3">
      <c r="A32" s="112"/>
      <c r="B32" s="112"/>
      <c r="C32" s="112"/>
      <c r="D32" s="112"/>
      <c r="E32" s="112"/>
      <c r="F32" s="112"/>
      <c r="G32" s="112"/>
      <c r="K32" s="83"/>
    </row>
    <row r="33" spans="1:7" x14ac:dyDescent="0.2">
      <c r="A33" s="33"/>
      <c r="B33" s="59"/>
      <c r="C33" s="59"/>
      <c r="D33" s="59"/>
      <c r="E33" s="59"/>
      <c r="F33" s="59"/>
      <c r="G33" s="59"/>
    </row>
    <row r="34" spans="1:7" hidden="1" x14ac:dyDescent="0.2">
      <c r="A34" s="33"/>
      <c r="B34" s="59"/>
      <c r="C34" s="59"/>
      <c r="D34" s="59"/>
      <c r="E34" s="59"/>
      <c r="F34" s="59"/>
      <c r="G34" s="59"/>
    </row>
    <row r="35" spans="1:7" x14ac:dyDescent="0.2">
      <c r="A35" s="33"/>
      <c r="B35" s="59"/>
      <c r="C35" s="59"/>
      <c r="D35" s="59"/>
      <c r="E35" s="59"/>
      <c r="F35" s="59"/>
      <c r="G35" s="59"/>
    </row>
    <row r="36" spans="1:7" ht="20.25" x14ac:dyDescent="0.3">
      <c r="A36" s="33"/>
      <c r="B36" s="33"/>
      <c r="C36" s="108"/>
      <c r="D36" s="108"/>
      <c r="E36" s="108"/>
      <c r="F36" s="108"/>
      <c r="G36" s="108"/>
    </row>
    <row r="37" spans="1:7" ht="20.25" x14ac:dyDescent="0.3">
      <c r="A37" s="33"/>
      <c r="B37" s="33"/>
      <c r="C37" s="113"/>
      <c r="D37" s="113"/>
      <c r="E37" s="113"/>
      <c r="F37" s="113"/>
      <c r="G37" s="113"/>
    </row>
    <row r="38" spans="1:7" ht="20.25" x14ac:dyDescent="0.3">
      <c r="A38" s="33"/>
      <c r="B38" s="33"/>
      <c r="C38" s="108"/>
      <c r="D38" s="108"/>
      <c r="E38" s="108"/>
      <c r="F38" s="108"/>
      <c r="G38" s="108"/>
    </row>
    <row r="39" spans="1:7" ht="20.25" x14ac:dyDescent="0.3">
      <c r="A39" s="33"/>
      <c r="B39" s="33"/>
      <c r="C39" s="108"/>
      <c r="D39" s="108"/>
      <c r="E39" s="108"/>
      <c r="F39" s="108"/>
      <c r="G39" s="108"/>
    </row>
  </sheetData>
  <mergeCells count="8">
    <mergeCell ref="C38:G38"/>
    <mergeCell ref="C39:G39"/>
    <mergeCell ref="A1:G1"/>
    <mergeCell ref="A3:G3"/>
    <mergeCell ref="A19:G19"/>
    <mergeCell ref="A32:G32"/>
    <mergeCell ref="C36:G36"/>
    <mergeCell ref="C37:G3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Q111"/>
  <sheetViews>
    <sheetView zoomScale="80" zoomScaleNormal="80" workbookViewId="0">
      <pane xSplit="3" ySplit="9" topLeftCell="D51" activePane="bottomRight" state="frozen"/>
      <selection pane="topRight" activeCell="D1" sqref="D1"/>
      <selection pane="bottomLeft" activeCell="A10" sqref="A10"/>
      <selection pane="bottomRight" activeCell="D51" sqref="D51"/>
    </sheetView>
  </sheetViews>
  <sheetFormatPr defaultColWidth="9.140625" defaultRowHeight="12.75" x14ac:dyDescent="0.2"/>
  <cols>
    <col min="1" max="1" width="4" style="33" bestFit="1" customWidth="1"/>
    <col min="2" max="2" width="22.42578125" style="33" customWidth="1"/>
    <col min="3" max="3" width="7.42578125" style="33" customWidth="1"/>
    <col min="4" max="4" width="20.7109375" style="33" customWidth="1"/>
    <col min="5" max="5" width="19" style="33" customWidth="1"/>
    <col min="6" max="6" width="19.42578125" style="33" customWidth="1"/>
    <col min="7" max="7" width="17.85546875" style="33" bestFit="1" customWidth="1"/>
    <col min="8" max="8" width="18.5703125" style="33" customWidth="1"/>
    <col min="9" max="9" width="19.42578125" style="33" customWidth="1"/>
    <col min="10" max="10" width="19.5703125" style="33" customWidth="1"/>
    <col min="11" max="11" width="21" style="33" customWidth="1"/>
    <col min="12" max="12" width="22" style="33" bestFit="1" customWidth="1"/>
    <col min="13" max="14" width="22" style="33" customWidth="1"/>
    <col min="15" max="15" width="24.140625" style="33" bestFit="1" customWidth="1"/>
    <col min="16" max="16" width="23.7109375" style="33" customWidth="1"/>
    <col min="17" max="17" width="4.28515625" style="33" bestFit="1" customWidth="1"/>
    <col min="18" max="16384" width="9.140625" style="33"/>
  </cols>
  <sheetData>
    <row r="1" spans="1:17" ht="25.5" hidden="1" x14ac:dyDescent="0.35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7" ht="26.25" x14ac:dyDescent="0.4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84"/>
    </row>
    <row r="3" spans="1:17" ht="18" customHeight="1" x14ac:dyDescent="0.3">
      <c r="H3" s="44" t="s">
        <v>16</v>
      </c>
    </row>
    <row r="4" spans="1:17" ht="18.75" x14ac:dyDescent="0.3">
      <c r="A4" s="117" t="s">
        <v>903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</row>
    <row r="5" spans="1:17" ht="20.25" x14ac:dyDescent="0.3">
      <c r="A5" s="38"/>
      <c r="B5" s="38"/>
      <c r="C5" s="38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38"/>
    </row>
    <row r="6" spans="1:17" x14ac:dyDescent="0.2">
      <c r="A6" s="49">
        <v>1</v>
      </c>
      <c r="B6" s="49">
        <v>2</v>
      </c>
      <c r="C6" s="49">
        <v>3</v>
      </c>
      <c r="D6" s="49">
        <v>4</v>
      </c>
      <c r="E6" s="49">
        <v>5</v>
      </c>
      <c r="F6" s="49" t="s">
        <v>5</v>
      </c>
      <c r="G6" s="49">
        <v>7</v>
      </c>
      <c r="H6" s="49">
        <v>8</v>
      </c>
      <c r="I6" s="49">
        <v>9</v>
      </c>
      <c r="J6" s="49" t="s">
        <v>6</v>
      </c>
      <c r="K6" s="49">
        <v>11</v>
      </c>
      <c r="L6" s="49">
        <v>12</v>
      </c>
      <c r="M6" s="49">
        <v>13</v>
      </c>
      <c r="N6" s="49">
        <v>14</v>
      </c>
      <c r="O6" s="49" t="s">
        <v>901</v>
      </c>
      <c r="P6" s="49" t="s">
        <v>915</v>
      </c>
      <c r="Q6" s="52"/>
    </row>
    <row r="7" spans="1:17" ht="12.75" customHeight="1" x14ac:dyDescent="0.2">
      <c r="A7" s="118" t="s">
        <v>0</v>
      </c>
      <c r="B7" s="118" t="s">
        <v>13</v>
      </c>
      <c r="C7" s="118" t="s">
        <v>1</v>
      </c>
      <c r="D7" s="118" t="s">
        <v>4</v>
      </c>
      <c r="E7" s="118" t="s">
        <v>20</v>
      </c>
      <c r="F7" s="118" t="s">
        <v>2</v>
      </c>
      <c r="G7" s="123" t="s">
        <v>18</v>
      </c>
      <c r="H7" s="124"/>
      <c r="I7" s="125"/>
      <c r="J7" s="118" t="s">
        <v>11</v>
      </c>
      <c r="K7" s="115" t="s">
        <v>877</v>
      </c>
      <c r="L7" s="118" t="s">
        <v>60</v>
      </c>
      <c r="M7" s="118" t="s">
        <v>879</v>
      </c>
      <c r="N7" s="118" t="s">
        <v>902</v>
      </c>
      <c r="O7" s="118" t="s">
        <v>19</v>
      </c>
      <c r="P7" s="118" t="s">
        <v>12</v>
      </c>
      <c r="Q7" s="118" t="s">
        <v>0</v>
      </c>
    </row>
    <row r="8" spans="1:17" ht="44.25" customHeight="1" x14ac:dyDescent="0.2">
      <c r="A8" s="119"/>
      <c r="B8" s="119"/>
      <c r="C8" s="119"/>
      <c r="D8" s="119"/>
      <c r="E8" s="119"/>
      <c r="F8" s="119"/>
      <c r="G8" s="51" t="s">
        <v>3</v>
      </c>
      <c r="H8" s="51" t="s">
        <v>10</v>
      </c>
      <c r="I8" s="51" t="s">
        <v>810</v>
      </c>
      <c r="J8" s="119"/>
      <c r="K8" s="116"/>
      <c r="L8" s="119"/>
      <c r="M8" s="119"/>
      <c r="N8" s="119"/>
      <c r="O8" s="119"/>
      <c r="P8" s="119"/>
      <c r="Q8" s="119"/>
    </row>
    <row r="9" spans="1:17" ht="18.75" x14ac:dyDescent="0.3">
      <c r="A9" s="52"/>
      <c r="B9" s="52"/>
      <c r="C9" s="52"/>
      <c r="D9" s="42" t="s">
        <v>897</v>
      </c>
      <c r="E9" s="42" t="s">
        <v>897</v>
      </c>
      <c r="F9" s="42" t="s">
        <v>897</v>
      </c>
      <c r="G9" s="42" t="s">
        <v>897</v>
      </c>
      <c r="H9" s="42" t="s">
        <v>897</v>
      </c>
      <c r="I9" s="42" t="s">
        <v>897</v>
      </c>
      <c r="J9" s="42" t="s">
        <v>897</v>
      </c>
      <c r="K9" s="42" t="s">
        <v>897</v>
      </c>
      <c r="L9" s="42" t="s">
        <v>897</v>
      </c>
      <c r="M9" s="42" t="s">
        <v>897</v>
      </c>
      <c r="N9" s="42" t="s">
        <v>897</v>
      </c>
      <c r="O9" s="42" t="s">
        <v>897</v>
      </c>
      <c r="P9" s="42" t="s">
        <v>897</v>
      </c>
      <c r="Q9" s="52"/>
    </row>
    <row r="10" spans="1:17" ht="18" customHeight="1" x14ac:dyDescent="0.25">
      <c r="A10" s="89">
        <v>1</v>
      </c>
      <c r="B10" s="94" t="s">
        <v>23</v>
      </c>
      <c r="C10" s="95">
        <v>17</v>
      </c>
      <c r="D10" s="90">
        <v>3579170519.3077002</v>
      </c>
      <c r="E10" s="90">
        <f>564747512.0018+82681338.81+40421987.86</f>
        <v>687850838.67180002</v>
      </c>
      <c r="F10" s="96">
        <f>D10+E10</f>
        <v>4267021357.9795003</v>
      </c>
      <c r="G10" s="97">
        <v>42102357.899999999</v>
      </c>
      <c r="H10" s="97">
        <v>0</v>
      </c>
      <c r="I10" s="90">
        <v>583203822.63</v>
      </c>
      <c r="J10" s="98">
        <f>F10-G10-H10-I10</f>
        <v>3641715177.4495001</v>
      </c>
      <c r="K10" s="96">
        <v>7359968.5999999996</v>
      </c>
      <c r="L10" s="98">
        <v>921121082.66830003</v>
      </c>
      <c r="M10" s="98">
        <v>0</v>
      </c>
      <c r="N10" s="98">
        <f>L10-M10</f>
        <v>921121082.66830003</v>
      </c>
      <c r="O10" s="102">
        <f>F10+K10+L10</f>
        <v>5195502409.2477999</v>
      </c>
      <c r="P10" s="103">
        <f t="shared" ref="P10" si="0">J10+K10+N10</f>
        <v>4570196228.7178001</v>
      </c>
      <c r="Q10" s="89">
        <v>1</v>
      </c>
    </row>
    <row r="11" spans="1:17" ht="18" customHeight="1" x14ac:dyDescent="0.25">
      <c r="A11" s="89">
        <v>2</v>
      </c>
      <c r="B11" s="94" t="s">
        <v>24</v>
      </c>
      <c r="C11" s="99">
        <v>21</v>
      </c>
      <c r="D11" s="90">
        <v>3807621935.5314999</v>
      </c>
      <c r="E11" s="90">
        <v>0</v>
      </c>
      <c r="F11" s="96">
        <f t="shared" ref="F11:F45" si="1">D11+E11</f>
        <v>3807621935.5314999</v>
      </c>
      <c r="G11" s="97">
        <v>39094397.359999999</v>
      </c>
      <c r="H11" s="97">
        <v>0</v>
      </c>
      <c r="I11" s="90">
        <v>421726653.69999999</v>
      </c>
      <c r="J11" s="98">
        <f t="shared" ref="J11:J45" si="2">F11-G11-H11-I11</f>
        <v>3346800884.4714999</v>
      </c>
      <c r="K11" s="96">
        <v>6309302.7300000004</v>
      </c>
      <c r="L11" s="98">
        <v>958817274.70969999</v>
      </c>
      <c r="M11" s="98">
        <v>0</v>
      </c>
      <c r="N11" s="98">
        <f t="shared" ref="N11:N45" si="3">L11-M11</f>
        <v>958817274.70969999</v>
      </c>
      <c r="O11" s="102">
        <f t="shared" ref="O11:O45" si="4">F11+K11+L11</f>
        <v>4772748512.9712</v>
      </c>
      <c r="P11" s="103">
        <f t="shared" ref="P11:P45" si="5">J11+K11+N11</f>
        <v>4311927461.9111996</v>
      </c>
      <c r="Q11" s="89">
        <v>2</v>
      </c>
    </row>
    <row r="12" spans="1:17" ht="18" customHeight="1" x14ac:dyDescent="0.25">
      <c r="A12" s="89">
        <v>3</v>
      </c>
      <c r="B12" s="94" t="s">
        <v>25</v>
      </c>
      <c r="C12" s="99">
        <v>31</v>
      </c>
      <c r="D12" s="90">
        <v>3843005866.9414001</v>
      </c>
      <c r="E12" s="90">
        <f>9137643794.6482+1291110687.67+631209669.53</f>
        <v>11059964151.8482</v>
      </c>
      <c r="F12" s="96">
        <f t="shared" si="1"/>
        <v>14902970018.7896</v>
      </c>
      <c r="G12" s="97">
        <v>14782883.32</v>
      </c>
      <c r="H12" s="97">
        <v>0</v>
      </c>
      <c r="I12" s="90">
        <v>1052339532.95</v>
      </c>
      <c r="J12" s="98">
        <f t="shared" si="2"/>
        <v>13835847602.5196</v>
      </c>
      <c r="K12" s="96">
        <v>28685776.129999999</v>
      </c>
      <c r="L12" s="98">
        <v>1048296834.9464999</v>
      </c>
      <c r="M12" s="98">
        <v>0</v>
      </c>
      <c r="N12" s="98">
        <f t="shared" si="3"/>
        <v>1048296834.9464999</v>
      </c>
      <c r="O12" s="102">
        <f t="shared" si="4"/>
        <v>15979952629.8661</v>
      </c>
      <c r="P12" s="103">
        <f t="shared" si="5"/>
        <v>14912830213.5961</v>
      </c>
      <c r="Q12" s="89">
        <v>3</v>
      </c>
    </row>
    <row r="13" spans="1:17" ht="18" customHeight="1" x14ac:dyDescent="0.25">
      <c r="A13" s="89">
        <v>4</v>
      </c>
      <c r="B13" s="94" t="s">
        <v>26</v>
      </c>
      <c r="C13" s="99">
        <v>21</v>
      </c>
      <c r="D13" s="90">
        <v>3800488804.1027002</v>
      </c>
      <c r="E13" s="90">
        <v>0</v>
      </c>
      <c r="F13" s="96">
        <f t="shared" si="1"/>
        <v>3800488804.1027002</v>
      </c>
      <c r="G13" s="97">
        <v>54906525.840000004</v>
      </c>
      <c r="H13" s="97">
        <v>0</v>
      </c>
      <c r="I13" s="90">
        <v>89972595.590000004</v>
      </c>
      <c r="J13" s="98">
        <f t="shared" si="2"/>
        <v>3655609682.6726999</v>
      </c>
      <c r="K13" s="96">
        <v>6297482.9900000002</v>
      </c>
      <c r="L13" s="98">
        <v>1091621798.3741</v>
      </c>
      <c r="M13" s="98">
        <v>0</v>
      </c>
      <c r="N13" s="98">
        <f t="shared" si="3"/>
        <v>1091621798.3741</v>
      </c>
      <c r="O13" s="102">
        <f t="shared" si="4"/>
        <v>4898408085.4667997</v>
      </c>
      <c r="P13" s="103">
        <f t="shared" si="5"/>
        <v>4753528964.0367994</v>
      </c>
      <c r="Q13" s="89">
        <v>4</v>
      </c>
    </row>
    <row r="14" spans="1:17" ht="18" customHeight="1" x14ac:dyDescent="0.25">
      <c r="A14" s="89">
        <v>5</v>
      </c>
      <c r="B14" s="94" t="s">
        <v>27</v>
      </c>
      <c r="C14" s="99">
        <v>20</v>
      </c>
      <c r="D14" s="90">
        <v>4572115362.6470003</v>
      </c>
      <c r="E14" s="90">
        <v>0</v>
      </c>
      <c r="F14" s="96">
        <f t="shared" si="1"/>
        <v>4572115362.6470003</v>
      </c>
      <c r="G14" s="97">
        <v>131623955.68000001</v>
      </c>
      <c r="H14" s="97">
        <v>201255000</v>
      </c>
      <c r="I14" s="90">
        <v>743983685.64999998</v>
      </c>
      <c r="J14" s="98">
        <f t="shared" si="2"/>
        <v>3495252721.3169999</v>
      </c>
      <c r="K14" s="96">
        <v>7576083.0300000003</v>
      </c>
      <c r="L14" s="98">
        <v>1092361621.2249999</v>
      </c>
      <c r="M14" s="98">
        <v>0</v>
      </c>
      <c r="N14" s="98">
        <f t="shared" si="3"/>
        <v>1092361621.2249999</v>
      </c>
      <c r="O14" s="102">
        <f t="shared" si="4"/>
        <v>5672053066.9020004</v>
      </c>
      <c r="P14" s="103">
        <f t="shared" si="5"/>
        <v>4595190425.5720005</v>
      </c>
      <c r="Q14" s="89">
        <v>5</v>
      </c>
    </row>
    <row r="15" spans="1:17" ht="18" customHeight="1" x14ac:dyDescent="0.25">
      <c r="A15" s="89">
        <v>6</v>
      </c>
      <c r="B15" s="94" t="s">
        <v>28</v>
      </c>
      <c r="C15" s="99">
        <v>8</v>
      </c>
      <c r="D15" s="90">
        <v>3382065825.7417998</v>
      </c>
      <c r="E15" s="90">
        <f>8588491248.62+1122163737.14+548613382.6</f>
        <v>10259268368.360001</v>
      </c>
      <c r="F15" s="96">
        <f t="shared" si="1"/>
        <v>13641334194.101801</v>
      </c>
      <c r="G15" s="97">
        <v>33286734.18</v>
      </c>
      <c r="H15" s="97">
        <v>0</v>
      </c>
      <c r="I15" s="90">
        <v>1091938012.73</v>
      </c>
      <c r="J15" s="98">
        <f t="shared" si="2"/>
        <v>12516109447.191801</v>
      </c>
      <c r="K15" s="96">
        <v>25001613.940000001</v>
      </c>
      <c r="L15" s="98">
        <v>860444908.38080001</v>
      </c>
      <c r="M15" s="98">
        <v>0</v>
      </c>
      <c r="N15" s="98">
        <f t="shared" si="3"/>
        <v>860444908.38080001</v>
      </c>
      <c r="O15" s="102">
        <f t="shared" si="4"/>
        <v>14526780716.422602</v>
      </c>
      <c r="P15" s="103">
        <f t="shared" si="5"/>
        <v>13401555969.512602</v>
      </c>
      <c r="Q15" s="89">
        <v>6</v>
      </c>
    </row>
    <row r="16" spans="1:17" ht="18" customHeight="1" x14ac:dyDescent="0.25">
      <c r="A16" s="89">
        <v>7</v>
      </c>
      <c r="B16" s="94" t="s">
        <v>29</v>
      </c>
      <c r="C16" s="99">
        <v>23</v>
      </c>
      <c r="D16" s="90">
        <v>4286653712.4558001</v>
      </c>
      <c r="E16" s="90">
        <v>0</v>
      </c>
      <c r="F16" s="96">
        <f t="shared" si="1"/>
        <v>4286653712.4558001</v>
      </c>
      <c r="G16" s="97">
        <v>25398917.32</v>
      </c>
      <c r="H16" s="97">
        <v>103855987.23</v>
      </c>
      <c r="I16" s="90">
        <v>365481646.43000001</v>
      </c>
      <c r="J16" s="98">
        <f t="shared" si="2"/>
        <v>3791917161.4758</v>
      </c>
      <c r="K16" s="96">
        <v>7103067.5899999999</v>
      </c>
      <c r="L16" s="98">
        <v>1068750553.3763</v>
      </c>
      <c r="M16" s="98">
        <v>0</v>
      </c>
      <c r="N16" s="98">
        <f t="shared" si="3"/>
        <v>1068750553.3763</v>
      </c>
      <c r="O16" s="102">
        <f t="shared" si="4"/>
        <v>5362507333.4221001</v>
      </c>
      <c r="P16" s="103">
        <f t="shared" si="5"/>
        <v>4867770782.4421005</v>
      </c>
      <c r="Q16" s="89">
        <v>7</v>
      </c>
    </row>
    <row r="17" spans="1:17" ht="18" customHeight="1" x14ac:dyDescent="0.25">
      <c r="A17" s="89">
        <v>8</v>
      </c>
      <c r="B17" s="94" t="s">
        <v>30</v>
      </c>
      <c r="C17" s="99">
        <v>27</v>
      </c>
      <c r="D17" s="90">
        <v>4748997975.8442001</v>
      </c>
      <c r="E17" s="90">
        <v>0</v>
      </c>
      <c r="F17" s="96">
        <f t="shared" si="1"/>
        <v>4748997975.8442001</v>
      </c>
      <c r="G17" s="97">
        <v>18502027.789999999</v>
      </c>
      <c r="H17" s="97">
        <v>0</v>
      </c>
      <c r="I17" s="90">
        <v>323071065.25999999</v>
      </c>
      <c r="J17" s="98">
        <f t="shared" si="2"/>
        <v>4407424882.7941999</v>
      </c>
      <c r="K17" s="96">
        <v>7869180.9199999999</v>
      </c>
      <c r="L17" s="98">
        <v>1053943868.0713</v>
      </c>
      <c r="M17" s="98">
        <v>0</v>
      </c>
      <c r="N17" s="98">
        <f t="shared" si="3"/>
        <v>1053943868.0713</v>
      </c>
      <c r="O17" s="102">
        <f t="shared" si="4"/>
        <v>5810811024.8355007</v>
      </c>
      <c r="P17" s="103">
        <f t="shared" si="5"/>
        <v>5469237931.7854996</v>
      </c>
      <c r="Q17" s="89">
        <v>8</v>
      </c>
    </row>
    <row r="18" spans="1:17" ht="18" customHeight="1" x14ac:dyDescent="0.25">
      <c r="A18" s="89">
        <v>9</v>
      </c>
      <c r="B18" s="94" t="s">
        <v>31</v>
      </c>
      <c r="C18" s="99">
        <v>18</v>
      </c>
      <c r="D18" s="90">
        <v>3843661258.4162998</v>
      </c>
      <c r="E18" s="90">
        <v>0</v>
      </c>
      <c r="F18" s="96">
        <f t="shared" si="1"/>
        <v>3843661258.4162998</v>
      </c>
      <c r="G18" s="97">
        <v>68224089.090000004</v>
      </c>
      <c r="H18" s="97">
        <v>633134951.91999996</v>
      </c>
      <c r="I18" s="90">
        <v>750968266.75999999</v>
      </c>
      <c r="J18" s="98">
        <f t="shared" si="2"/>
        <v>2391333950.6462994</v>
      </c>
      <c r="K18" s="96">
        <v>6369020.5800000001</v>
      </c>
      <c r="L18" s="98">
        <v>932728240.02999997</v>
      </c>
      <c r="M18" s="98">
        <v>0</v>
      </c>
      <c r="N18" s="98">
        <f t="shared" si="3"/>
        <v>932728240.02999997</v>
      </c>
      <c r="O18" s="102">
        <f t="shared" si="4"/>
        <v>4782758519.0262995</v>
      </c>
      <c r="P18" s="103">
        <f t="shared" si="5"/>
        <v>3330431211.256299</v>
      </c>
      <c r="Q18" s="89">
        <v>9</v>
      </c>
    </row>
    <row r="19" spans="1:17" ht="18" customHeight="1" x14ac:dyDescent="0.25">
      <c r="A19" s="89">
        <v>10</v>
      </c>
      <c r="B19" s="94" t="s">
        <v>32</v>
      </c>
      <c r="C19" s="99">
        <v>25</v>
      </c>
      <c r="D19" s="90">
        <v>3881025371.9935999</v>
      </c>
      <c r="E19" s="90">
        <f>13254965604.2412+1865739352.82+912139239.15</f>
        <v>16032844196.211199</v>
      </c>
      <c r="F19" s="96">
        <f t="shared" si="1"/>
        <v>19913869568.2048</v>
      </c>
      <c r="G19" s="97">
        <v>26150159.68</v>
      </c>
      <c r="H19" s="97">
        <v>0</v>
      </c>
      <c r="I19" s="90">
        <v>1233431660.8800001</v>
      </c>
      <c r="J19" s="98">
        <f t="shared" si="2"/>
        <v>18654287747.644798</v>
      </c>
      <c r="K19" s="96">
        <v>38681670.670000002</v>
      </c>
      <c r="L19" s="98">
        <v>1154752617.3685</v>
      </c>
      <c r="M19" s="98">
        <v>0</v>
      </c>
      <c r="N19" s="98">
        <f t="shared" si="3"/>
        <v>1154752617.3685</v>
      </c>
      <c r="O19" s="102">
        <f t="shared" si="4"/>
        <v>21107303856.243298</v>
      </c>
      <c r="P19" s="103">
        <f t="shared" si="5"/>
        <v>19847722035.683296</v>
      </c>
      <c r="Q19" s="89">
        <v>10</v>
      </c>
    </row>
    <row r="20" spans="1:17" ht="18" customHeight="1" x14ac:dyDescent="0.25">
      <c r="A20" s="89">
        <v>11</v>
      </c>
      <c r="B20" s="94" t="s">
        <v>33</v>
      </c>
      <c r="C20" s="99">
        <v>13</v>
      </c>
      <c r="D20" s="90">
        <v>3419617172.9018002</v>
      </c>
      <c r="E20" s="90">
        <v>0</v>
      </c>
      <c r="F20" s="96">
        <f t="shared" si="1"/>
        <v>3419617172.9018002</v>
      </c>
      <c r="G20" s="97">
        <v>39542936.960000001</v>
      </c>
      <c r="H20" s="97">
        <v>0</v>
      </c>
      <c r="I20" s="90">
        <v>272284506.87900001</v>
      </c>
      <c r="J20" s="98">
        <f t="shared" si="2"/>
        <v>3107789729.0627999</v>
      </c>
      <c r="K20" s="96">
        <v>5666371.3799999999</v>
      </c>
      <c r="L20" s="98">
        <v>893117512.54680002</v>
      </c>
      <c r="M20" s="98">
        <v>0</v>
      </c>
      <c r="N20" s="98">
        <f t="shared" si="3"/>
        <v>893117512.54680002</v>
      </c>
      <c r="O20" s="102">
        <f t="shared" si="4"/>
        <v>4318401056.8285999</v>
      </c>
      <c r="P20" s="103">
        <f t="shared" si="5"/>
        <v>4006573612.9896002</v>
      </c>
      <c r="Q20" s="89">
        <v>11</v>
      </c>
    </row>
    <row r="21" spans="1:17" ht="18" customHeight="1" x14ac:dyDescent="0.25">
      <c r="A21" s="89">
        <v>12</v>
      </c>
      <c r="B21" s="94" t="s">
        <v>34</v>
      </c>
      <c r="C21" s="99">
        <v>18</v>
      </c>
      <c r="D21" s="90">
        <v>3574048005.7108998</v>
      </c>
      <c r="E21" s="90">
        <f>1322268723.3052+161192446.61+78805196.12</f>
        <v>1562266366.0352001</v>
      </c>
      <c r="F21" s="96">
        <f t="shared" si="1"/>
        <v>5136314371.7460995</v>
      </c>
      <c r="G21" s="97">
        <v>90241634.590000004</v>
      </c>
      <c r="H21" s="97">
        <v>0</v>
      </c>
      <c r="I21" s="90">
        <v>515176310.63</v>
      </c>
      <c r="J21" s="98">
        <f t="shared" si="2"/>
        <v>4530896426.5260992</v>
      </c>
      <c r="K21" s="96">
        <v>8708605.0600000005</v>
      </c>
      <c r="L21" s="98">
        <v>1098555579.2478001</v>
      </c>
      <c r="M21" s="98">
        <v>0</v>
      </c>
      <c r="N21" s="98">
        <f t="shared" si="3"/>
        <v>1098555579.2478001</v>
      </c>
      <c r="O21" s="102">
        <f t="shared" si="4"/>
        <v>6243578556.0538998</v>
      </c>
      <c r="P21" s="103">
        <f t="shared" si="5"/>
        <v>5638160610.8338995</v>
      </c>
      <c r="Q21" s="89">
        <v>12</v>
      </c>
    </row>
    <row r="22" spans="1:17" ht="18" customHeight="1" x14ac:dyDescent="0.25">
      <c r="A22" s="89">
        <v>13</v>
      </c>
      <c r="B22" s="94" t="s">
        <v>35</v>
      </c>
      <c r="C22" s="99">
        <v>16</v>
      </c>
      <c r="D22" s="90">
        <v>3417687502.8597999</v>
      </c>
      <c r="E22" s="90">
        <v>0</v>
      </c>
      <c r="F22" s="96">
        <f t="shared" si="1"/>
        <v>3417687502.8597999</v>
      </c>
      <c r="G22" s="97">
        <v>96788194.019999996</v>
      </c>
      <c r="H22" s="97">
        <v>102458000.01000001</v>
      </c>
      <c r="I22" s="90">
        <v>465644314.39999998</v>
      </c>
      <c r="J22" s="98">
        <f t="shared" si="2"/>
        <v>2752796994.4297996</v>
      </c>
      <c r="K22" s="96">
        <v>5663173.8799999999</v>
      </c>
      <c r="L22" s="98">
        <v>899122322.04830003</v>
      </c>
      <c r="M22" s="98">
        <v>0</v>
      </c>
      <c r="N22" s="98">
        <f t="shared" si="3"/>
        <v>899122322.04830003</v>
      </c>
      <c r="O22" s="102">
        <f t="shared" si="4"/>
        <v>4322472998.7881002</v>
      </c>
      <c r="P22" s="103">
        <f t="shared" si="5"/>
        <v>3657582490.3580999</v>
      </c>
      <c r="Q22" s="89">
        <v>13</v>
      </c>
    </row>
    <row r="23" spans="1:17" ht="18" customHeight="1" x14ac:dyDescent="0.25">
      <c r="A23" s="89">
        <v>14</v>
      </c>
      <c r="B23" s="94" t="s">
        <v>36</v>
      </c>
      <c r="C23" s="99">
        <v>17</v>
      </c>
      <c r="D23" s="90">
        <v>3843992992.3341999</v>
      </c>
      <c r="E23" s="90">
        <v>0</v>
      </c>
      <c r="F23" s="96">
        <f t="shared" si="1"/>
        <v>3843992992.3341999</v>
      </c>
      <c r="G23" s="97">
        <v>73982522.480000004</v>
      </c>
      <c r="H23" s="97">
        <v>0</v>
      </c>
      <c r="I23" s="90">
        <v>206468378.88999999</v>
      </c>
      <c r="J23" s="98">
        <f t="shared" si="2"/>
        <v>3563542090.9642</v>
      </c>
      <c r="K23" s="96">
        <v>6369570.2699999996</v>
      </c>
      <c r="L23" s="98">
        <v>1105479307.9305999</v>
      </c>
      <c r="M23" s="98">
        <v>0</v>
      </c>
      <c r="N23" s="98">
        <f t="shared" si="3"/>
        <v>1105479307.9305999</v>
      </c>
      <c r="O23" s="102">
        <f t="shared" si="4"/>
        <v>4955841870.5347996</v>
      </c>
      <c r="P23" s="103">
        <f t="shared" si="5"/>
        <v>4675390969.1647997</v>
      </c>
      <c r="Q23" s="89">
        <v>14</v>
      </c>
    </row>
    <row r="24" spans="1:17" ht="18" customHeight="1" x14ac:dyDescent="0.25">
      <c r="A24" s="89">
        <v>15</v>
      </c>
      <c r="B24" s="94" t="s">
        <v>37</v>
      </c>
      <c r="C24" s="99">
        <v>11</v>
      </c>
      <c r="D24" s="90">
        <v>3600321607.2273998</v>
      </c>
      <c r="E24" s="90">
        <v>0</v>
      </c>
      <c r="F24" s="96">
        <f t="shared" si="1"/>
        <v>3600321607.2273998</v>
      </c>
      <c r="G24" s="97">
        <v>33205323.989999998</v>
      </c>
      <c r="H24" s="97">
        <v>533792423.91000003</v>
      </c>
      <c r="I24" s="90">
        <v>245289219.28999999</v>
      </c>
      <c r="J24" s="98">
        <f t="shared" si="2"/>
        <v>2788034640.0374002</v>
      </c>
      <c r="K24" s="96">
        <v>5965802.0999999996</v>
      </c>
      <c r="L24" s="98">
        <v>877971228.8046</v>
      </c>
      <c r="M24" s="98">
        <v>0</v>
      </c>
      <c r="N24" s="98">
        <f t="shared" si="3"/>
        <v>877971228.8046</v>
      </c>
      <c r="O24" s="102">
        <f t="shared" si="4"/>
        <v>4484258638.132</v>
      </c>
      <c r="P24" s="103">
        <f t="shared" si="5"/>
        <v>3671971670.9420004</v>
      </c>
      <c r="Q24" s="89">
        <v>15</v>
      </c>
    </row>
    <row r="25" spans="1:17" ht="18" customHeight="1" x14ac:dyDescent="0.25">
      <c r="A25" s="89">
        <v>16</v>
      </c>
      <c r="B25" s="94" t="s">
        <v>38</v>
      </c>
      <c r="C25" s="99">
        <v>27</v>
      </c>
      <c r="D25" s="90">
        <v>3974122806.7715001</v>
      </c>
      <c r="E25" s="90">
        <f>749007024.4093+106216475.83+51928054.85</f>
        <v>907151555.08930004</v>
      </c>
      <c r="F25" s="96">
        <f t="shared" si="1"/>
        <v>4881274361.8607998</v>
      </c>
      <c r="G25" s="97">
        <v>51447165.549999997</v>
      </c>
      <c r="H25" s="97">
        <v>0</v>
      </c>
      <c r="I25" s="90">
        <v>891341617.91999996</v>
      </c>
      <c r="J25" s="98">
        <f t="shared" si="2"/>
        <v>3938485578.3907995</v>
      </c>
      <c r="K25" s="96">
        <v>8421235.0099999998</v>
      </c>
      <c r="L25" s="98">
        <v>1022911733.5695</v>
      </c>
      <c r="M25" s="98">
        <v>0</v>
      </c>
      <c r="N25" s="98">
        <f t="shared" si="3"/>
        <v>1022911733.5695</v>
      </c>
      <c r="O25" s="102">
        <f t="shared" si="4"/>
        <v>5912607330.4403</v>
      </c>
      <c r="P25" s="103">
        <f t="shared" si="5"/>
        <v>4969818546.9702997</v>
      </c>
      <c r="Q25" s="89">
        <v>16</v>
      </c>
    </row>
    <row r="26" spans="1:17" ht="18" customHeight="1" x14ac:dyDescent="0.25">
      <c r="A26" s="89">
        <v>17</v>
      </c>
      <c r="B26" s="94" t="s">
        <v>39</v>
      </c>
      <c r="C26" s="99">
        <v>27</v>
      </c>
      <c r="D26" s="90">
        <v>4274537735.0429001</v>
      </c>
      <c r="E26" s="90">
        <v>0</v>
      </c>
      <c r="F26" s="96">
        <f t="shared" si="1"/>
        <v>4274537735.0429001</v>
      </c>
      <c r="G26" s="97">
        <v>27115156.399999999</v>
      </c>
      <c r="H26" s="97">
        <v>0</v>
      </c>
      <c r="I26" s="90">
        <v>163223611.96000001</v>
      </c>
      <c r="J26" s="98">
        <f t="shared" si="2"/>
        <v>4084198966.6829</v>
      </c>
      <c r="K26" s="96">
        <v>7082991.1799999997</v>
      </c>
      <c r="L26" s="98">
        <v>1094504641.1584001</v>
      </c>
      <c r="M26" s="98">
        <v>0</v>
      </c>
      <c r="N26" s="98">
        <f t="shared" si="3"/>
        <v>1094504641.1584001</v>
      </c>
      <c r="O26" s="102">
        <f t="shared" si="4"/>
        <v>5376125367.3813</v>
      </c>
      <c r="P26" s="103">
        <f t="shared" si="5"/>
        <v>5185786599.0212994</v>
      </c>
      <c r="Q26" s="89">
        <v>17</v>
      </c>
    </row>
    <row r="27" spans="1:17" ht="18" customHeight="1" x14ac:dyDescent="0.25">
      <c r="A27" s="89">
        <v>18</v>
      </c>
      <c r="B27" s="94" t="s">
        <v>40</v>
      </c>
      <c r="C27" s="99">
        <v>23</v>
      </c>
      <c r="D27" s="90">
        <v>5008118129.9736996</v>
      </c>
      <c r="E27" s="90">
        <v>0</v>
      </c>
      <c r="F27" s="96">
        <f t="shared" si="1"/>
        <v>5008118129.9736996</v>
      </c>
      <c r="G27" s="97">
        <v>216090724.37</v>
      </c>
      <c r="H27" s="97">
        <v>0</v>
      </c>
      <c r="I27" s="90">
        <v>203254936.77000001</v>
      </c>
      <c r="J27" s="98">
        <f t="shared" si="2"/>
        <v>4588772468.8336992</v>
      </c>
      <c r="K27" s="96">
        <v>8298548</v>
      </c>
      <c r="L27" s="98">
        <v>1361565036.7997</v>
      </c>
      <c r="M27" s="98">
        <v>0</v>
      </c>
      <c r="N27" s="98">
        <f t="shared" si="3"/>
        <v>1361565036.7997</v>
      </c>
      <c r="O27" s="102">
        <f t="shared" si="4"/>
        <v>6377981714.7733994</v>
      </c>
      <c r="P27" s="103">
        <f t="shared" si="5"/>
        <v>5958636053.633399</v>
      </c>
      <c r="Q27" s="89">
        <v>18</v>
      </c>
    </row>
    <row r="28" spans="1:17" ht="18" customHeight="1" x14ac:dyDescent="0.25">
      <c r="A28" s="89">
        <v>19</v>
      </c>
      <c r="B28" s="94" t="s">
        <v>41</v>
      </c>
      <c r="C28" s="99">
        <v>44</v>
      </c>
      <c r="D28" s="90">
        <v>6062884549.5132999</v>
      </c>
      <c r="E28" s="90">
        <v>0</v>
      </c>
      <c r="F28" s="96">
        <f t="shared" si="1"/>
        <v>6062884549.5132999</v>
      </c>
      <c r="G28" s="97">
        <v>74397424.819999993</v>
      </c>
      <c r="H28" s="97">
        <v>0</v>
      </c>
      <c r="I28" s="90">
        <v>503069077.81999999</v>
      </c>
      <c r="J28" s="98">
        <f t="shared" si="2"/>
        <v>5485418046.8733006</v>
      </c>
      <c r="K28" s="96">
        <v>10046316.23</v>
      </c>
      <c r="L28" s="98">
        <v>1700896742.5472</v>
      </c>
      <c r="M28" s="98">
        <v>0</v>
      </c>
      <c r="N28" s="98">
        <f t="shared" si="3"/>
        <v>1700896742.5472</v>
      </c>
      <c r="O28" s="102">
        <f t="shared" si="4"/>
        <v>7773827608.2904997</v>
      </c>
      <c r="P28" s="103">
        <f t="shared" si="5"/>
        <v>7196361105.6505003</v>
      </c>
      <c r="Q28" s="89">
        <v>19</v>
      </c>
    </row>
    <row r="29" spans="1:17" ht="18" customHeight="1" x14ac:dyDescent="0.25">
      <c r="A29" s="89">
        <v>20</v>
      </c>
      <c r="B29" s="94" t="s">
        <v>42</v>
      </c>
      <c r="C29" s="99">
        <v>34</v>
      </c>
      <c r="D29" s="90">
        <v>4698562976.4631996</v>
      </c>
      <c r="E29" s="90">
        <v>0</v>
      </c>
      <c r="F29" s="96">
        <f t="shared" si="1"/>
        <v>4698562976.4631996</v>
      </c>
      <c r="G29" s="97">
        <v>98604111.140000001</v>
      </c>
      <c r="H29" s="97">
        <v>0</v>
      </c>
      <c r="I29" s="90">
        <v>255328588.97</v>
      </c>
      <c r="J29" s="98">
        <f t="shared" si="2"/>
        <v>4344630276.353199</v>
      </c>
      <c r="K29" s="96">
        <v>7785609.1600000001</v>
      </c>
      <c r="L29" s="98">
        <v>1237913860.0027001</v>
      </c>
      <c r="M29" s="98">
        <v>0</v>
      </c>
      <c r="N29" s="98">
        <f t="shared" si="3"/>
        <v>1237913860.0027001</v>
      </c>
      <c r="O29" s="102">
        <f t="shared" si="4"/>
        <v>5944262445.6258993</v>
      </c>
      <c r="P29" s="103">
        <f t="shared" si="5"/>
        <v>5590329745.5158987</v>
      </c>
      <c r="Q29" s="89">
        <v>20</v>
      </c>
    </row>
    <row r="30" spans="1:17" ht="18" customHeight="1" x14ac:dyDescent="0.25">
      <c r="A30" s="89">
        <v>21</v>
      </c>
      <c r="B30" s="94" t="s">
        <v>43</v>
      </c>
      <c r="C30" s="99">
        <v>21</v>
      </c>
      <c r="D30" s="90">
        <v>4036089038.1490002</v>
      </c>
      <c r="E30" s="90">
        <v>0</v>
      </c>
      <c r="F30" s="96">
        <f t="shared" si="1"/>
        <v>4036089038.1490002</v>
      </c>
      <c r="G30" s="97">
        <v>38965476.259999998</v>
      </c>
      <c r="H30" s="97">
        <v>0</v>
      </c>
      <c r="I30" s="90">
        <v>286739440.81</v>
      </c>
      <c r="J30" s="98">
        <f t="shared" si="2"/>
        <v>3710384121.079</v>
      </c>
      <c r="K30" s="96">
        <v>6687877.1100000003</v>
      </c>
      <c r="L30" s="98">
        <v>955566474.53170002</v>
      </c>
      <c r="M30" s="98">
        <v>0</v>
      </c>
      <c r="N30" s="98">
        <f t="shared" si="3"/>
        <v>955566474.53170002</v>
      </c>
      <c r="O30" s="102">
        <f t="shared" si="4"/>
        <v>4998343389.7907</v>
      </c>
      <c r="P30" s="103">
        <f t="shared" si="5"/>
        <v>4672638472.7207003</v>
      </c>
      <c r="Q30" s="89">
        <v>21</v>
      </c>
    </row>
    <row r="31" spans="1:17" ht="18" customHeight="1" x14ac:dyDescent="0.25">
      <c r="A31" s="89">
        <v>22</v>
      </c>
      <c r="B31" s="94" t="s">
        <v>44</v>
      </c>
      <c r="C31" s="99">
        <v>21</v>
      </c>
      <c r="D31" s="90">
        <v>4224566766.3857002</v>
      </c>
      <c r="E31" s="90">
        <v>0</v>
      </c>
      <c r="F31" s="96">
        <f t="shared" si="1"/>
        <v>4224566766.3857002</v>
      </c>
      <c r="G31" s="97">
        <v>27649103.5</v>
      </c>
      <c r="H31" s="97">
        <v>117593824.09999999</v>
      </c>
      <c r="I31" s="90">
        <v>440272884.06999999</v>
      </c>
      <c r="J31" s="98">
        <f t="shared" si="2"/>
        <v>3639050954.7157001</v>
      </c>
      <c r="K31" s="96">
        <v>7000188.3300000001</v>
      </c>
      <c r="L31" s="98">
        <v>970301788.67809999</v>
      </c>
      <c r="M31" s="98">
        <v>0</v>
      </c>
      <c r="N31" s="98">
        <f t="shared" si="3"/>
        <v>970301788.67809999</v>
      </c>
      <c r="O31" s="102">
        <f t="shared" si="4"/>
        <v>5201868743.3937998</v>
      </c>
      <c r="P31" s="103">
        <f t="shared" si="5"/>
        <v>4616352931.7237997</v>
      </c>
      <c r="Q31" s="89">
        <v>22</v>
      </c>
    </row>
    <row r="32" spans="1:17" ht="18" customHeight="1" x14ac:dyDescent="0.25">
      <c r="A32" s="89">
        <v>23</v>
      </c>
      <c r="B32" s="94" t="s">
        <v>45</v>
      </c>
      <c r="C32" s="99">
        <v>16</v>
      </c>
      <c r="D32" s="90">
        <v>3402450131.1388001</v>
      </c>
      <c r="E32" s="90">
        <v>0</v>
      </c>
      <c r="F32" s="96">
        <f t="shared" si="1"/>
        <v>3402450131.1388001</v>
      </c>
      <c r="G32" s="97">
        <v>39742879.329999998</v>
      </c>
      <c r="H32" s="97">
        <v>0</v>
      </c>
      <c r="I32" s="90">
        <v>491791048.11000001</v>
      </c>
      <c r="J32" s="98">
        <f t="shared" si="2"/>
        <v>2870916203.6988001</v>
      </c>
      <c r="K32" s="96">
        <v>5637925.2599999998</v>
      </c>
      <c r="L32" s="98">
        <v>881905406.71889997</v>
      </c>
      <c r="M32" s="98">
        <v>0</v>
      </c>
      <c r="N32" s="98">
        <f t="shared" si="3"/>
        <v>881905406.71889997</v>
      </c>
      <c r="O32" s="102">
        <f t="shared" si="4"/>
        <v>4289993463.1177006</v>
      </c>
      <c r="P32" s="103">
        <f t="shared" si="5"/>
        <v>3758459535.6777</v>
      </c>
      <c r="Q32" s="89">
        <v>23</v>
      </c>
    </row>
    <row r="33" spans="1:17" ht="18" customHeight="1" x14ac:dyDescent="0.25">
      <c r="A33" s="89">
        <v>24</v>
      </c>
      <c r="B33" s="94" t="s">
        <v>46</v>
      </c>
      <c r="C33" s="99">
        <v>20</v>
      </c>
      <c r="D33" s="90">
        <v>5120499319.0871</v>
      </c>
      <c r="E33" s="90">
        <v>0</v>
      </c>
      <c r="F33" s="96">
        <f t="shared" si="1"/>
        <v>5120499319.0871</v>
      </c>
      <c r="G33" s="97">
        <v>926864967.20000005</v>
      </c>
      <c r="H33" s="97">
        <v>2000000000</v>
      </c>
      <c r="I33" s="90">
        <v>0</v>
      </c>
      <c r="J33" s="98">
        <f t="shared" si="2"/>
        <v>2193634351.8871002</v>
      </c>
      <c r="K33" s="96">
        <v>8484765.7899999991</v>
      </c>
      <c r="L33" s="98">
        <v>8499246158.5209999</v>
      </c>
      <c r="M33" s="98">
        <v>1000000000</v>
      </c>
      <c r="N33" s="98">
        <f t="shared" si="3"/>
        <v>7499246158.5209999</v>
      </c>
      <c r="O33" s="102">
        <f t="shared" si="4"/>
        <v>13628230243.3981</v>
      </c>
      <c r="P33" s="103">
        <f t="shared" si="5"/>
        <v>9701365276.198101</v>
      </c>
      <c r="Q33" s="89">
        <v>24</v>
      </c>
    </row>
    <row r="34" spans="1:17" ht="18" customHeight="1" x14ac:dyDescent="0.25">
      <c r="A34" s="89">
        <v>25</v>
      </c>
      <c r="B34" s="94" t="s">
        <v>47</v>
      </c>
      <c r="C34" s="99">
        <v>13</v>
      </c>
      <c r="D34" s="90">
        <v>3524945646.8906999</v>
      </c>
      <c r="E34" s="90">
        <v>0</v>
      </c>
      <c r="F34" s="96">
        <f t="shared" si="1"/>
        <v>3524945646.8906999</v>
      </c>
      <c r="G34" s="97">
        <v>31079742.059999999</v>
      </c>
      <c r="H34" s="97">
        <v>226360533.05000001</v>
      </c>
      <c r="I34" s="90">
        <v>124304116.61</v>
      </c>
      <c r="J34" s="98">
        <f t="shared" si="2"/>
        <v>3143201255.1706996</v>
      </c>
      <c r="K34" s="96">
        <v>5840902.6900000004</v>
      </c>
      <c r="L34" s="98">
        <v>816805681.73290002</v>
      </c>
      <c r="M34" s="98">
        <v>0</v>
      </c>
      <c r="N34" s="98">
        <f t="shared" si="3"/>
        <v>816805681.73290002</v>
      </c>
      <c r="O34" s="102">
        <f t="shared" si="4"/>
        <v>4347592231.3135996</v>
      </c>
      <c r="P34" s="103">
        <f t="shared" si="5"/>
        <v>3965847839.5935998</v>
      </c>
      <c r="Q34" s="89">
        <v>25</v>
      </c>
    </row>
    <row r="35" spans="1:17" ht="18" customHeight="1" x14ac:dyDescent="0.25">
      <c r="A35" s="89">
        <v>26</v>
      </c>
      <c r="B35" s="94" t="s">
        <v>48</v>
      </c>
      <c r="C35" s="99">
        <v>25</v>
      </c>
      <c r="D35" s="90">
        <v>4527635738.6917</v>
      </c>
      <c r="E35" s="90">
        <v>0</v>
      </c>
      <c r="F35" s="96">
        <f t="shared" si="1"/>
        <v>4527635738.6917</v>
      </c>
      <c r="G35" s="97">
        <v>35000178.170000002</v>
      </c>
      <c r="H35" s="97">
        <v>275631992.38</v>
      </c>
      <c r="I35" s="90">
        <v>286864910.86000001</v>
      </c>
      <c r="J35" s="98">
        <f t="shared" si="2"/>
        <v>3930138657.2816997</v>
      </c>
      <c r="K35" s="96">
        <v>7502379.4400000004</v>
      </c>
      <c r="L35" s="98">
        <v>1038231239.7247</v>
      </c>
      <c r="M35" s="98">
        <v>0</v>
      </c>
      <c r="N35" s="98">
        <f t="shared" si="3"/>
        <v>1038231239.7247</v>
      </c>
      <c r="O35" s="102">
        <f t="shared" si="4"/>
        <v>5573369357.8563995</v>
      </c>
      <c r="P35" s="103">
        <f t="shared" si="5"/>
        <v>4975872276.4463997</v>
      </c>
      <c r="Q35" s="89">
        <v>26</v>
      </c>
    </row>
    <row r="36" spans="1:17" ht="18" customHeight="1" x14ac:dyDescent="0.25">
      <c r="A36" s="89">
        <v>27</v>
      </c>
      <c r="B36" s="94" t="s">
        <v>49</v>
      </c>
      <c r="C36" s="99">
        <v>20</v>
      </c>
      <c r="D36" s="90">
        <v>3551125424.4298</v>
      </c>
      <c r="E36" s="90">
        <v>0</v>
      </c>
      <c r="F36" s="96">
        <f t="shared" si="1"/>
        <v>3551125424.4298</v>
      </c>
      <c r="G36" s="97">
        <v>75985872.060000002</v>
      </c>
      <c r="H36" s="97">
        <v>0</v>
      </c>
      <c r="I36" s="90">
        <v>1133331119.97</v>
      </c>
      <c r="J36" s="98">
        <f t="shared" si="2"/>
        <v>2341808432.3998003</v>
      </c>
      <c r="K36" s="96">
        <v>5884283.0800000001</v>
      </c>
      <c r="L36" s="98">
        <v>1064604124.2141</v>
      </c>
      <c r="M36" s="98">
        <v>0</v>
      </c>
      <c r="N36" s="98">
        <f t="shared" si="3"/>
        <v>1064604124.2141</v>
      </c>
      <c r="O36" s="102">
        <f t="shared" si="4"/>
        <v>4621613831.7238998</v>
      </c>
      <c r="P36" s="103">
        <f t="shared" si="5"/>
        <v>3412296839.6939001</v>
      </c>
      <c r="Q36" s="89">
        <v>27</v>
      </c>
    </row>
    <row r="37" spans="1:17" ht="18" customHeight="1" x14ac:dyDescent="0.25">
      <c r="A37" s="89">
        <v>28</v>
      </c>
      <c r="B37" s="94" t="s">
        <v>50</v>
      </c>
      <c r="C37" s="99">
        <v>18</v>
      </c>
      <c r="D37" s="90">
        <v>3558160601.5981002</v>
      </c>
      <c r="E37" s="90">
        <f>1147761593.2069+164631294.24+80486410.52</f>
        <v>1392879297.9668999</v>
      </c>
      <c r="F37" s="96">
        <f t="shared" si="1"/>
        <v>4951039899.5650005</v>
      </c>
      <c r="G37" s="97">
        <v>76149030.519999996</v>
      </c>
      <c r="H37" s="97">
        <v>307710850.69999999</v>
      </c>
      <c r="I37" s="90">
        <v>362559752.24000001</v>
      </c>
      <c r="J37" s="98">
        <f t="shared" si="2"/>
        <v>4204620266.1050005</v>
      </c>
      <c r="K37" s="96">
        <v>8741718.6799999997</v>
      </c>
      <c r="L37" s="98">
        <v>1005825116.058</v>
      </c>
      <c r="M37" s="98">
        <v>0</v>
      </c>
      <c r="N37" s="98">
        <f t="shared" si="3"/>
        <v>1005825116.058</v>
      </c>
      <c r="O37" s="102">
        <f t="shared" si="4"/>
        <v>5965606734.3030005</v>
      </c>
      <c r="P37" s="103">
        <f t="shared" si="5"/>
        <v>5219187100.8430004</v>
      </c>
      <c r="Q37" s="89">
        <v>28</v>
      </c>
    </row>
    <row r="38" spans="1:17" ht="18" customHeight="1" x14ac:dyDescent="0.25">
      <c r="A38" s="89">
        <v>29</v>
      </c>
      <c r="B38" s="94" t="s">
        <v>51</v>
      </c>
      <c r="C38" s="99">
        <v>30</v>
      </c>
      <c r="D38" s="90">
        <v>3486026236.8927002</v>
      </c>
      <c r="E38" s="90">
        <v>0</v>
      </c>
      <c r="F38" s="96">
        <f t="shared" si="1"/>
        <v>3486026236.8927002</v>
      </c>
      <c r="G38" s="97">
        <v>97150687.530000001</v>
      </c>
      <c r="H38" s="97">
        <v>945881467</v>
      </c>
      <c r="I38" s="90">
        <v>1375047323.53</v>
      </c>
      <c r="J38" s="98">
        <f t="shared" si="2"/>
        <v>1067946758.8327</v>
      </c>
      <c r="K38" s="96">
        <v>5776412.4699999997</v>
      </c>
      <c r="L38" s="98">
        <v>972041849.64979994</v>
      </c>
      <c r="M38" s="98">
        <v>0</v>
      </c>
      <c r="N38" s="98">
        <f t="shared" si="3"/>
        <v>972041849.64979994</v>
      </c>
      <c r="O38" s="102">
        <f t="shared" si="4"/>
        <v>4463844499.0124998</v>
      </c>
      <c r="P38" s="103">
        <f t="shared" si="5"/>
        <v>2045765020.9524999</v>
      </c>
      <c r="Q38" s="89">
        <v>29</v>
      </c>
    </row>
    <row r="39" spans="1:17" ht="18" customHeight="1" x14ac:dyDescent="0.25">
      <c r="A39" s="89">
        <v>30</v>
      </c>
      <c r="B39" s="94" t="s">
        <v>52</v>
      </c>
      <c r="C39" s="99">
        <v>33</v>
      </c>
      <c r="D39" s="90">
        <v>4287127336.6429</v>
      </c>
      <c r="E39" s="90">
        <v>0</v>
      </c>
      <c r="F39" s="96">
        <f t="shared" si="1"/>
        <v>4287127336.6429</v>
      </c>
      <c r="G39" s="97">
        <v>125101279.56</v>
      </c>
      <c r="H39" s="97">
        <v>99912935</v>
      </c>
      <c r="I39" s="90">
        <v>666148922.25</v>
      </c>
      <c r="J39" s="98">
        <f t="shared" si="2"/>
        <v>3395964199.8329</v>
      </c>
      <c r="K39" s="96">
        <v>7103852.3899999997</v>
      </c>
      <c r="L39" s="98">
        <v>1472243467.0925</v>
      </c>
      <c r="M39" s="98">
        <v>0</v>
      </c>
      <c r="N39" s="98">
        <f t="shared" si="3"/>
        <v>1472243467.0925</v>
      </c>
      <c r="O39" s="102">
        <f t="shared" si="4"/>
        <v>5766474656.1253996</v>
      </c>
      <c r="P39" s="103">
        <f t="shared" si="5"/>
        <v>4875311519.3154001</v>
      </c>
      <c r="Q39" s="89">
        <v>30</v>
      </c>
    </row>
    <row r="40" spans="1:17" ht="18" customHeight="1" x14ac:dyDescent="0.25">
      <c r="A40" s="89">
        <v>31</v>
      </c>
      <c r="B40" s="94" t="s">
        <v>53</v>
      </c>
      <c r="C40" s="99">
        <v>17</v>
      </c>
      <c r="D40" s="90">
        <v>3991456827.9264002</v>
      </c>
      <c r="E40" s="90">
        <v>0</v>
      </c>
      <c r="F40" s="96">
        <f t="shared" si="1"/>
        <v>3991456827.9264002</v>
      </c>
      <c r="G40" s="97">
        <v>23038723.309999999</v>
      </c>
      <c r="H40" s="97">
        <v>400864283.55500001</v>
      </c>
      <c r="I40" s="90">
        <v>519359488.18000001</v>
      </c>
      <c r="J40" s="98">
        <f t="shared" si="2"/>
        <v>3048194332.8814006</v>
      </c>
      <c r="K40" s="96">
        <v>6613920.6799999997</v>
      </c>
      <c r="L40" s="98">
        <v>960043957.52219999</v>
      </c>
      <c r="M40" s="98">
        <v>0</v>
      </c>
      <c r="N40" s="98">
        <f t="shared" si="3"/>
        <v>960043957.52219999</v>
      </c>
      <c r="O40" s="102">
        <f t="shared" si="4"/>
        <v>4958114706.1286001</v>
      </c>
      <c r="P40" s="103">
        <f t="shared" si="5"/>
        <v>4014852211.0836005</v>
      </c>
      <c r="Q40" s="89">
        <v>31</v>
      </c>
    </row>
    <row r="41" spans="1:17" ht="18" customHeight="1" x14ac:dyDescent="0.25">
      <c r="A41" s="89">
        <v>32</v>
      </c>
      <c r="B41" s="94" t="s">
        <v>54</v>
      </c>
      <c r="C41" s="99">
        <v>23</v>
      </c>
      <c r="D41" s="90">
        <v>4122230431.2684999</v>
      </c>
      <c r="E41" s="90">
        <f>8050681853.6634+1056264666.88+516396059.36</f>
        <v>9623342579.9034004</v>
      </c>
      <c r="F41" s="96">
        <f t="shared" si="1"/>
        <v>13745573011.1719</v>
      </c>
      <c r="G41" s="97">
        <v>277644002.13999999</v>
      </c>
      <c r="H41" s="97">
        <v>0</v>
      </c>
      <c r="I41" s="90">
        <v>523282937.88</v>
      </c>
      <c r="J41" s="98">
        <f t="shared" si="2"/>
        <v>12944646071.151901</v>
      </c>
      <c r="K41" s="96">
        <v>25088964.699999999</v>
      </c>
      <c r="L41" s="98">
        <v>1374564450.0478001</v>
      </c>
      <c r="M41" s="98">
        <v>0</v>
      </c>
      <c r="N41" s="98">
        <f t="shared" si="3"/>
        <v>1374564450.0478001</v>
      </c>
      <c r="O41" s="102">
        <f t="shared" si="4"/>
        <v>15145226425.919701</v>
      </c>
      <c r="P41" s="103">
        <f t="shared" si="5"/>
        <v>14344299485.899702</v>
      </c>
      <c r="Q41" s="89">
        <v>32</v>
      </c>
    </row>
    <row r="42" spans="1:17" ht="18" customHeight="1" x14ac:dyDescent="0.25">
      <c r="A42" s="89">
        <v>33</v>
      </c>
      <c r="B42" s="94" t="s">
        <v>55</v>
      </c>
      <c r="C42" s="99">
        <v>23</v>
      </c>
      <c r="D42" s="90">
        <v>4212545273.4719</v>
      </c>
      <c r="E42" s="90">
        <v>0</v>
      </c>
      <c r="F42" s="96">
        <f t="shared" si="1"/>
        <v>4212545273.4719</v>
      </c>
      <c r="G42" s="97">
        <v>35530162.539999999</v>
      </c>
      <c r="H42" s="97">
        <v>0</v>
      </c>
      <c r="I42" s="90">
        <v>276184462.77999997</v>
      </c>
      <c r="J42" s="98">
        <f t="shared" si="2"/>
        <v>3900830648.1519003</v>
      </c>
      <c r="K42" s="96">
        <v>6980268.4800000004</v>
      </c>
      <c r="L42" s="98">
        <v>999962714.19219995</v>
      </c>
      <c r="M42" s="98">
        <v>0</v>
      </c>
      <c r="N42" s="98">
        <f t="shared" si="3"/>
        <v>999962714.19219995</v>
      </c>
      <c r="O42" s="102">
        <f t="shared" si="4"/>
        <v>5219488256.1441002</v>
      </c>
      <c r="P42" s="103">
        <f t="shared" si="5"/>
        <v>4907773630.8241005</v>
      </c>
      <c r="Q42" s="89">
        <v>33</v>
      </c>
    </row>
    <row r="43" spans="1:17" ht="18" customHeight="1" x14ac:dyDescent="0.25">
      <c r="A43" s="89">
        <v>34</v>
      </c>
      <c r="B43" s="94" t="s">
        <v>56</v>
      </c>
      <c r="C43" s="99">
        <v>16</v>
      </c>
      <c r="D43" s="90">
        <v>3681940573.0117998</v>
      </c>
      <c r="E43" s="90">
        <v>0</v>
      </c>
      <c r="F43" s="96">
        <f t="shared" si="1"/>
        <v>3681940573.0117998</v>
      </c>
      <c r="G43" s="97">
        <v>17020078.039999999</v>
      </c>
      <c r="H43" s="97">
        <v>0</v>
      </c>
      <c r="I43" s="90">
        <v>400446719.68000001</v>
      </c>
      <c r="J43" s="98">
        <f t="shared" si="2"/>
        <v>3264473775.2918</v>
      </c>
      <c r="K43" s="96">
        <v>6101046.2999999998</v>
      </c>
      <c r="L43" s="98">
        <v>876456912.73199999</v>
      </c>
      <c r="M43" s="98">
        <v>0</v>
      </c>
      <c r="N43" s="98">
        <f t="shared" si="3"/>
        <v>876456912.73199999</v>
      </c>
      <c r="O43" s="102">
        <f t="shared" si="4"/>
        <v>4564498532.0438004</v>
      </c>
      <c r="P43" s="103">
        <f t="shared" si="5"/>
        <v>4147031734.3238001</v>
      </c>
      <c r="Q43" s="89">
        <v>34</v>
      </c>
    </row>
    <row r="44" spans="1:17" ht="18" customHeight="1" x14ac:dyDescent="0.25">
      <c r="A44" s="89">
        <v>35</v>
      </c>
      <c r="B44" s="94" t="s">
        <v>57</v>
      </c>
      <c r="C44" s="99">
        <v>17</v>
      </c>
      <c r="D44" s="90">
        <v>3795608081.9447999</v>
      </c>
      <c r="E44" s="90">
        <v>0</v>
      </c>
      <c r="F44" s="96">
        <f t="shared" si="1"/>
        <v>3795608081.9447999</v>
      </c>
      <c r="G44" s="97">
        <v>31943044.920000002</v>
      </c>
      <c r="H44" s="97">
        <v>0</v>
      </c>
      <c r="I44" s="90">
        <v>89972595.590000004</v>
      </c>
      <c r="J44" s="98">
        <f t="shared" si="2"/>
        <v>3673692441.4347997</v>
      </c>
      <c r="K44" s="96">
        <v>6289395.54</v>
      </c>
      <c r="L44" s="98">
        <v>882662844.86210001</v>
      </c>
      <c r="M44" s="98">
        <v>0</v>
      </c>
      <c r="N44" s="98">
        <f t="shared" si="3"/>
        <v>882662844.86210001</v>
      </c>
      <c r="O44" s="102">
        <f t="shared" si="4"/>
        <v>4684560322.3469</v>
      </c>
      <c r="P44" s="103">
        <f t="shared" si="5"/>
        <v>4562644681.8368998</v>
      </c>
      <c r="Q44" s="89">
        <v>35</v>
      </c>
    </row>
    <row r="45" spans="1:17" ht="18" customHeight="1" x14ac:dyDescent="0.25">
      <c r="A45" s="89">
        <v>36</v>
      </c>
      <c r="B45" s="94" t="s">
        <v>58</v>
      </c>
      <c r="C45" s="99">
        <v>14</v>
      </c>
      <c r="D45" s="90">
        <v>3803691618.862</v>
      </c>
      <c r="E45" s="90">
        <v>0</v>
      </c>
      <c r="F45" s="96">
        <f t="shared" si="1"/>
        <v>3803691618.862</v>
      </c>
      <c r="G45" s="97">
        <v>26330741.670000002</v>
      </c>
      <c r="H45" s="97">
        <v>488822936.86000001</v>
      </c>
      <c r="I45" s="90">
        <v>518487915.94999999</v>
      </c>
      <c r="J45" s="98">
        <f t="shared" si="2"/>
        <v>2770050024.382</v>
      </c>
      <c r="K45" s="96">
        <v>6302790.1200000001</v>
      </c>
      <c r="L45" s="98">
        <v>951236237.47609997</v>
      </c>
      <c r="M45" s="98">
        <v>0</v>
      </c>
      <c r="N45" s="98">
        <f t="shared" si="3"/>
        <v>951236237.47609997</v>
      </c>
      <c r="O45" s="102">
        <f t="shared" si="4"/>
        <v>4761230646.4580994</v>
      </c>
      <c r="P45" s="103">
        <f t="shared" si="5"/>
        <v>3727589051.9780998</v>
      </c>
      <c r="Q45" s="89">
        <v>36</v>
      </c>
    </row>
    <row r="46" spans="1:17" ht="18" customHeight="1" thickBot="1" x14ac:dyDescent="0.3">
      <c r="A46" s="100"/>
      <c r="B46" s="121" t="s">
        <v>878</v>
      </c>
      <c r="C46" s="122"/>
      <c r="D46" s="101">
        <f>SUM(D10:D45)</f>
        <v>144944799158.17258</v>
      </c>
      <c r="E46" s="101">
        <f>SUM(E10:E45)</f>
        <v>51525567354.085999</v>
      </c>
      <c r="F46" s="101">
        <f t="shared" ref="F46:P46" si="6">SUM(F10:F45)</f>
        <v>196470366512.25858</v>
      </c>
      <c r="G46" s="101">
        <f t="shared" si="6"/>
        <v>3140683211.29</v>
      </c>
      <c r="H46" s="101">
        <f t="shared" si="6"/>
        <v>6437275185.7150002</v>
      </c>
      <c r="I46" s="101">
        <f t="shared" si="6"/>
        <v>17871991144.618999</v>
      </c>
      <c r="J46" s="101">
        <f t="shared" si="6"/>
        <v>169020416970.63458</v>
      </c>
      <c r="K46" s="101">
        <f t="shared" si="6"/>
        <v>341298080.51000005</v>
      </c>
      <c r="L46" s="101">
        <f t="shared" si="6"/>
        <v>45196575187.560196</v>
      </c>
      <c r="M46" s="101">
        <f t="shared" ref="M46" si="7">SUM(M10:M45)</f>
        <v>1000000000</v>
      </c>
      <c r="N46" s="101">
        <f t="shared" ref="N46" si="8">SUM(N10:N45)</f>
        <v>44196575187.560196</v>
      </c>
      <c r="O46" s="101">
        <f t="shared" si="6"/>
        <v>242008239780.32883</v>
      </c>
      <c r="P46" s="101">
        <f t="shared" si="6"/>
        <v>213558290238.70474</v>
      </c>
    </row>
    <row r="47" spans="1:17" ht="13.5" thickTop="1" x14ac:dyDescent="0.2">
      <c r="B47" s="59" t="s">
        <v>17</v>
      </c>
      <c r="I47" s="54"/>
      <c r="J47" s="54"/>
      <c r="K47" s="58"/>
      <c r="L47" s="57"/>
      <c r="M47" s="57"/>
      <c r="N47" s="57"/>
    </row>
    <row r="48" spans="1:17" ht="14.25" x14ac:dyDescent="0.2">
      <c r="B48" s="105" t="s">
        <v>913</v>
      </c>
      <c r="I48" s="58"/>
      <c r="J48" s="54"/>
      <c r="O48" s="58"/>
    </row>
    <row r="49" spans="1:15" ht="15" x14ac:dyDescent="0.25">
      <c r="B49" s="106"/>
      <c r="C49" s="105" t="s">
        <v>21</v>
      </c>
    </row>
    <row r="50" spans="1:15" x14ac:dyDescent="0.2">
      <c r="C50" s="59"/>
    </row>
    <row r="51" spans="1:15" x14ac:dyDescent="0.2">
      <c r="E51" s="58"/>
      <c r="F51" s="58"/>
    </row>
    <row r="52" spans="1:15" x14ac:dyDescent="0.2">
      <c r="E52" s="66"/>
      <c r="H52" s="58"/>
      <c r="O52" s="58"/>
    </row>
    <row r="53" spans="1:15" ht="20.25" x14ac:dyDescent="0.3">
      <c r="A53" s="65" t="s">
        <v>900</v>
      </c>
    </row>
    <row r="55" spans="1:15" x14ac:dyDescent="0.2">
      <c r="F55" s="66"/>
    </row>
    <row r="56" spans="1:15" x14ac:dyDescent="0.2">
      <c r="F56" s="66"/>
    </row>
    <row r="57" spans="1:15" x14ac:dyDescent="0.2">
      <c r="F57" s="66"/>
    </row>
    <row r="58" spans="1:15" x14ac:dyDescent="0.2">
      <c r="F58" s="67"/>
    </row>
    <row r="59" spans="1:15" x14ac:dyDescent="0.2">
      <c r="F59" s="54"/>
    </row>
    <row r="73" spans="5:6" ht="15" x14ac:dyDescent="0.25">
      <c r="E73" s="104"/>
      <c r="F73" s="104"/>
    </row>
    <row r="74" spans="5:6" ht="15" x14ac:dyDescent="0.25">
      <c r="E74" s="104"/>
      <c r="F74" s="104"/>
    </row>
    <row r="75" spans="5:6" ht="15" x14ac:dyDescent="0.25">
      <c r="E75" s="104"/>
      <c r="F75" s="104"/>
    </row>
    <row r="76" spans="5:6" ht="15" x14ac:dyDescent="0.25">
      <c r="E76" s="104"/>
      <c r="F76" s="104"/>
    </row>
    <row r="77" spans="5:6" ht="15" x14ac:dyDescent="0.25">
      <c r="E77" s="104"/>
      <c r="F77" s="104"/>
    </row>
    <row r="78" spans="5:6" ht="15" x14ac:dyDescent="0.25">
      <c r="E78" s="104"/>
      <c r="F78" s="104"/>
    </row>
    <row r="79" spans="5:6" ht="15" x14ac:dyDescent="0.25">
      <c r="E79" s="104"/>
      <c r="F79" s="104"/>
    </row>
    <row r="80" spans="5:6" ht="15" x14ac:dyDescent="0.25">
      <c r="E80" s="104"/>
      <c r="F80" s="104"/>
    </row>
    <row r="81" spans="5:6" ht="15" x14ac:dyDescent="0.25">
      <c r="E81" s="104"/>
      <c r="F81" s="104"/>
    </row>
    <row r="82" spans="5:6" ht="15" x14ac:dyDescent="0.25">
      <c r="E82" s="104"/>
      <c r="F82" s="104"/>
    </row>
    <row r="83" spans="5:6" ht="15" x14ac:dyDescent="0.25">
      <c r="E83" s="104"/>
      <c r="F83" s="104"/>
    </row>
    <row r="84" spans="5:6" ht="15" x14ac:dyDescent="0.25">
      <c r="E84" s="104"/>
      <c r="F84" s="104"/>
    </row>
    <row r="85" spans="5:6" ht="15" x14ac:dyDescent="0.25">
      <c r="E85" s="104"/>
      <c r="F85" s="104"/>
    </row>
    <row r="86" spans="5:6" ht="15" x14ac:dyDescent="0.25">
      <c r="E86" s="104"/>
      <c r="F86" s="104"/>
    </row>
    <row r="87" spans="5:6" ht="15" x14ac:dyDescent="0.25">
      <c r="E87" s="104"/>
      <c r="F87" s="104"/>
    </row>
    <row r="88" spans="5:6" ht="15" x14ac:dyDescent="0.25">
      <c r="E88" s="104"/>
      <c r="F88" s="104"/>
    </row>
    <row r="89" spans="5:6" ht="15" x14ac:dyDescent="0.25">
      <c r="E89" s="104"/>
      <c r="F89" s="104"/>
    </row>
    <row r="90" spans="5:6" ht="15" x14ac:dyDescent="0.25">
      <c r="E90" s="104"/>
      <c r="F90" s="104"/>
    </row>
    <row r="91" spans="5:6" ht="15" x14ac:dyDescent="0.25">
      <c r="E91" s="104"/>
      <c r="F91" s="104"/>
    </row>
    <row r="92" spans="5:6" ht="15" x14ac:dyDescent="0.25">
      <c r="E92" s="104"/>
      <c r="F92" s="104"/>
    </row>
    <row r="93" spans="5:6" ht="15" x14ac:dyDescent="0.25">
      <c r="E93" s="104"/>
      <c r="F93" s="104"/>
    </row>
    <row r="94" spans="5:6" ht="15" x14ac:dyDescent="0.25">
      <c r="E94" s="104"/>
      <c r="F94" s="104"/>
    </row>
    <row r="95" spans="5:6" ht="15" x14ac:dyDescent="0.25">
      <c r="E95" s="104"/>
      <c r="F95" s="104"/>
    </row>
    <row r="96" spans="5:6" ht="15" x14ac:dyDescent="0.25">
      <c r="E96" s="104"/>
      <c r="F96" s="104"/>
    </row>
    <row r="97" spans="5:6" ht="15" x14ac:dyDescent="0.25">
      <c r="E97" s="104"/>
      <c r="F97" s="104"/>
    </row>
    <row r="98" spans="5:6" ht="15" x14ac:dyDescent="0.25">
      <c r="E98" s="104"/>
      <c r="F98" s="104"/>
    </row>
    <row r="99" spans="5:6" ht="15" x14ac:dyDescent="0.25">
      <c r="E99" s="104"/>
      <c r="F99" s="104"/>
    </row>
    <row r="100" spans="5:6" ht="15" x14ac:dyDescent="0.25">
      <c r="E100" s="104"/>
      <c r="F100" s="104"/>
    </row>
    <row r="101" spans="5:6" ht="15" x14ac:dyDescent="0.25">
      <c r="E101" s="104"/>
      <c r="F101" s="104"/>
    </row>
    <row r="102" spans="5:6" ht="15" x14ac:dyDescent="0.25">
      <c r="E102" s="104"/>
      <c r="F102" s="104"/>
    </row>
    <row r="103" spans="5:6" ht="15" x14ac:dyDescent="0.25">
      <c r="E103" s="104"/>
      <c r="F103" s="104"/>
    </row>
    <row r="104" spans="5:6" ht="15" x14ac:dyDescent="0.25">
      <c r="E104" s="104"/>
      <c r="F104" s="104"/>
    </row>
    <row r="105" spans="5:6" ht="15" x14ac:dyDescent="0.25">
      <c r="E105" s="104"/>
      <c r="F105" s="104"/>
    </row>
    <row r="106" spans="5:6" ht="15" x14ac:dyDescent="0.25">
      <c r="E106" s="104"/>
      <c r="F106" s="104"/>
    </row>
    <row r="107" spans="5:6" ht="15" x14ac:dyDescent="0.25">
      <c r="E107" s="104"/>
      <c r="F107" s="104"/>
    </row>
    <row r="108" spans="5:6" ht="15" x14ac:dyDescent="0.25">
      <c r="E108" s="104"/>
      <c r="F108" s="104"/>
    </row>
    <row r="109" spans="5:6" x14ac:dyDescent="0.2">
      <c r="E109" s="53"/>
      <c r="F109" s="53"/>
    </row>
    <row r="111" spans="5:6" x14ac:dyDescent="0.2">
      <c r="E111" s="54"/>
    </row>
  </sheetData>
  <mergeCells count="19">
    <mergeCell ref="B46:C46"/>
    <mergeCell ref="G7:I7"/>
    <mergeCell ref="F7:F8"/>
    <mergeCell ref="E7:E8"/>
    <mergeCell ref="D7:D8"/>
    <mergeCell ref="C7:C8"/>
    <mergeCell ref="B7:B8"/>
    <mergeCell ref="A2:P2"/>
    <mergeCell ref="K7:K8"/>
    <mergeCell ref="A4:P4"/>
    <mergeCell ref="A7:A8"/>
    <mergeCell ref="Q7:Q8"/>
    <mergeCell ref="D5:P5"/>
    <mergeCell ref="J7:J8"/>
    <mergeCell ref="L7:L8"/>
    <mergeCell ref="O7:O8"/>
    <mergeCell ref="P7:P8"/>
    <mergeCell ref="M7:M8"/>
    <mergeCell ref="N7:N8"/>
  </mergeCells>
  <phoneticPr fontId="3" type="noConversion"/>
  <pageMargins left="0.4" right="0.34" top="0.45" bottom="0.17" header="0.51" footer="0.17"/>
  <pageSetup scale="44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S414"/>
  <sheetViews>
    <sheetView topLeftCell="B4" workbookViewId="0">
      <pane xSplit="3" ySplit="3" topLeftCell="M407" activePane="bottomRight" state="frozen"/>
      <selection activeCell="B4" sqref="B4"/>
      <selection pane="topRight" activeCell="E4" sqref="E4"/>
      <selection pane="bottomLeft" activeCell="B7" sqref="B7"/>
      <selection pane="bottomRight" activeCell="S253" sqref="S253"/>
    </sheetView>
  </sheetViews>
  <sheetFormatPr defaultRowHeight="12.75" x14ac:dyDescent="0.2"/>
  <cols>
    <col min="1" max="1" width="9.28515625" bestFit="1" customWidth="1"/>
    <col min="2" max="2" width="13.85546875" bestFit="1" customWidth="1"/>
    <col min="3" max="3" width="6.140625" customWidth="1"/>
    <col min="4" max="4" width="23.85546875" bestFit="1" customWidth="1"/>
    <col min="5" max="5" width="17.140625" customWidth="1"/>
    <col min="6" max="6" width="24" customWidth="1"/>
    <col min="7" max="7" width="19.85546875" customWidth="1"/>
    <col min="8" max="8" width="18.42578125" customWidth="1"/>
    <col min="9" max="9" width="19.7109375" bestFit="1" customWidth="1"/>
    <col min="10" max="10" width="0.7109375" customWidth="1"/>
    <col min="11" max="11" width="4.7109375" style="13" customWidth="1"/>
    <col min="12" max="12" width="13" customWidth="1"/>
    <col min="13" max="13" width="9.42578125" bestFit="1" customWidth="1"/>
    <col min="14" max="14" width="22.28515625" customWidth="1"/>
    <col min="15" max="16" width="18.7109375" customWidth="1"/>
    <col min="17" max="17" width="21.85546875" customWidth="1"/>
    <col min="18" max="18" width="18.7109375" customWidth="1"/>
    <col min="19" max="19" width="22.140625" bestFit="1" customWidth="1"/>
  </cols>
  <sheetData>
    <row r="1" spans="1:19" ht="26.25" x14ac:dyDescent="0.4">
      <c r="A1" s="114"/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</row>
    <row r="2" spans="1:19" ht="26.25" hidden="1" x14ac:dyDescent="0.4">
      <c r="A2" s="18"/>
      <c r="B2" s="18"/>
      <c r="C2" s="18"/>
      <c r="D2" s="18"/>
      <c r="E2" s="18"/>
      <c r="F2" s="32"/>
      <c r="G2" s="18"/>
      <c r="H2" s="18"/>
      <c r="I2" s="18"/>
      <c r="J2" s="18"/>
      <c r="K2" s="18"/>
      <c r="L2" s="18"/>
      <c r="M2" s="18"/>
      <c r="N2" s="18"/>
      <c r="O2" s="18"/>
      <c r="P2" s="32"/>
      <c r="Q2" s="18"/>
      <c r="R2" s="18"/>
      <c r="S2" s="18"/>
    </row>
    <row r="3" spans="1:19" ht="18" x14ac:dyDescent="0.25">
      <c r="J3" s="16" t="s">
        <v>14</v>
      </c>
    </row>
    <row r="4" spans="1:19" ht="45" customHeight="1" x14ac:dyDescent="0.3">
      <c r="B4" s="137" t="s">
        <v>909</v>
      </c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</row>
    <row r="5" spans="1:19" x14ac:dyDescent="0.2">
      <c r="J5" s="13">
        <v>0</v>
      </c>
    </row>
    <row r="6" spans="1:19" ht="91.5" customHeight="1" x14ac:dyDescent="0.2">
      <c r="A6" s="9" t="s">
        <v>0</v>
      </c>
      <c r="B6" s="2" t="s">
        <v>7</v>
      </c>
      <c r="C6" s="2" t="s">
        <v>0</v>
      </c>
      <c r="D6" s="2" t="s">
        <v>8</v>
      </c>
      <c r="E6" s="2" t="s">
        <v>4</v>
      </c>
      <c r="F6" s="2" t="s">
        <v>879</v>
      </c>
      <c r="G6" s="2" t="s">
        <v>22</v>
      </c>
      <c r="H6" s="2" t="s">
        <v>9</v>
      </c>
      <c r="I6" s="2" t="s">
        <v>15</v>
      </c>
      <c r="J6" s="7"/>
      <c r="K6" s="14"/>
      <c r="L6" s="2" t="s">
        <v>7</v>
      </c>
      <c r="M6" s="2" t="s">
        <v>0</v>
      </c>
      <c r="N6" s="2" t="s">
        <v>8</v>
      </c>
      <c r="O6" s="2" t="s">
        <v>4</v>
      </c>
      <c r="P6" s="2" t="s">
        <v>879</v>
      </c>
      <c r="Q6" s="2" t="s">
        <v>22</v>
      </c>
      <c r="R6" s="2" t="s">
        <v>9</v>
      </c>
      <c r="S6" s="2" t="s">
        <v>15</v>
      </c>
    </row>
    <row r="7" spans="1:19" ht="15.75" x14ac:dyDescent="0.25">
      <c r="A7" s="1"/>
      <c r="B7" s="1"/>
      <c r="C7" s="1"/>
      <c r="D7" s="1"/>
      <c r="E7" s="78" t="s">
        <v>897</v>
      </c>
      <c r="F7" s="78" t="s">
        <v>897</v>
      </c>
      <c r="G7" s="78" t="s">
        <v>897</v>
      </c>
      <c r="H7" s="78" t="s">
        <v>897</v>
      </c>
      <c r="I7" s="78" t="s">
        <v>897</v>
      </c>
      <c r="J7" s="7"/>
      <c r="K7" s="14"/>
      <c r="L7" s="3"/>
      <c r="M7" s="3"/>
      <c r="N7" s="78" t="s">
        <v>897</v>
      </c>
      <c r="O7" s="78" t="s">
        <v>897</v>
      </c>
      <c r="P7" s="78" t="s">
        <v>897</v>
      </c>
      <c r="Q7" s="78" t="s">
        <v>897</v>
      </c>
      <c r="R7" s="78" t="s">
        <v>897</v>
      </c>
      <c r="S7" s="78" t="s">
        <v>897</v>
      </c>
    </row>
    <row r="8" spans="1:19" ht="24.95" customHeight="1" x14ac:dyDescent="0.2">
      <c r="A8" s="135">
        <v>1</v>
      </c>
      <c r="B8" s="129" t="s">
        <v>23</v>
      </c>
      <c r="C8" s="1">
        <v>1</v>
      </c>
      <c r="D8" s="4" t="s">
        <v>62</v>
      </c>
      <c r="E8" s="4">
        <v>118826114.62620001</v>
      </c>
      <c r="F8" s="4">
        <v>0</v>
      </c>
      <c r="G8" s="4">
        <v>196897.1557</v>
      </c>
      <c r="H8" s="4">
        <v>28241466.3561</v>
      </c>
      <c r="I8" s="5">
        <f>E8+F8+G8+H8</f>
        <v>147264478.13800001</v>
      </c>
      <c r="J8" s="7"/>
      <c r="K8" s="138">
        <v>19</v>
      </c>
      <c r="L8" s="129" t="s">
        <v>41</v>
      </c>
      <c r="M8" s="8">
        <v>26</v>
      </c>
      <c r="N8" s="4" t="s">
        <v>443</v>
      </c>
      <c r="O8" s="4">
        <v>125793182.1752</v>
      </c>
      <c r="P8" s="4">
        <v>0</v>
      </c>
      <c r="Q8" s="4">
        <v>208441.7206</v>
      </c>
      <c r="R8" s="4">
        <v>29883728.0504</v>
      </c>
      <c r="S8" s="5">
        <f>O8+P8+Q8+R8</f>
        <v>155885351.94619998</v>
      </c>
    </row>
    <row r="9" spans="1:19" ht="24.95" customHeight="1" x14ac:dyDescent="0.2">
      <c r="A9" s="135"/>
      <c r="B9" s="130"/>
      <c r="C9" s="1">
        <v>2</v>
      </c>
      <c r="D9" s="4" t="s">
        <v>63</v>
      </c>
      <c r="E9" s="4">
        <v>198245892.678</v>
      </c>
      <c r="F9" s="4">
        <v>0</v>
      </c>
      <c r="G9" s="4">
        <v>328497.25439999998</v>
      </c>
      <c r="H9" s="4">
        <v>49693374.429200001</v>
      </c>
      <c r="I9" s="5">
        <f t="shared" ref="I9:I72" si="0">E9+F9+G9+H9</f>
        <v>248267764.36159998</v>
      </c>
      <c r="J9" s="7"/>
      <c r="K9" s="138"/>
      <c r="L9" s="130"/>
      <c r="M9" s="8">
        <v>27</v>
      </c>
      <c r="N9" s="4" t="s">
        <v>444</v>
      </c>
      <c r="O9" s="4">
        <v>123193502.2418</v>
      </c>
      <c r="P9" s="4">
        <v>0</v>
      </c>
      <c r="Q9" s="4">
        <v>204134.00099999999</v>
      </c>
      <c r="R9" s="4">
        <v>32160913.282600001</v>
      </c>
      <c r="S9" s="5">
        <f t="shared" ref="S9:S72" si="1">O9+P9+Q9+R9</f>
        <v>155558549.52539998</v>
      </c>
    </row>
    <row r="10" spans="1:19" ht="24.95" customHeight="1" x14ac:dyDescent="0.2">
      <c r="A10" s="135"/>
      <c r="B10" s="130"/>
      <c r="C10" s="1">
        <v>3</v>
      </c>
      <c r="D10" s="4" t="s">
        <v>64</v>
      </c>
      <c r="E10" s="4">
        <v>139487812.34380001</v>
      </c>
      <c r="F10" s="4">
        <v>0</v>
      </c>
      <c r="G10" s="4">
        <v>231133.986</v>
      </c>
      <c r="H10" s="4">
        <v>32494228.271200001</v>
      </c>
      <c r="I10" s="5">
        <f t="shared" si="0"/>
        <v>172213174.60100001</v>
      </c>
      <c r="J10" s="7"/>
      <c r="K10" s="138"/>
      <c r="L10" s="130"/>
      <c r="M10" s="8">
        <v>28</v>
      </c>
      <c r="N10" s="4" t="s">
        <v>445</v>
      </c>
      <c r="O10" s="4">
        <v>123305019.7703</v>
      </c>
      <c r="P10" s="4">
        <v>0</v>
      </c>
      <c r="Q10" s="4">
        <v>204318.78760000001</v>
      </c>
      <c r="R10" s="4">
        <v>31619943.6318</v>
      </c>
      <c r="S10" s="5">
        <f t="shared" si="1"/>
        <v>155129282.18970001</v>
      </c>
    </row>
    <row r="11" spans="1:19" ht="24.95" customHeight="1" x14ac:dyDescent="0.2">
      <c r="A11" s="135"/>
      <c r="B11" s="130"/>
      <c r="C11" s="1">
        <v>4</v>
      </c>
      <c r="D11" s="4" t="s">
        <v>65</v>
      </c>
      <c r="E11" s="4">
        <v>142122973.43059999</v>
      </c>
      <c r="F11" s="4">
        <v>0</v>
      </c>
      <c r="G11" s="4">
        <v>235500.49849999999</v>
      </c>
      <c r="H11" s="4">
        <v>33979555.446099997</v>
      </c>
      <c r="I11" s="5">
        <f t="shared" si="0"/>
        <v>176338029.37519997</v>
      </c>
      <c r="J11" s="7"/>
      <c r="K11" s="138"/>
      <c r="L11" s="130"/>
      <c r="M11" s="8">
        <v>29</v>
      </c>
      <c r="N11" s="4" t="s">
        <v>446</v>
      </c>
      <c r="O11" s="4">
        <v>146136911.06020001</v>
      </c>
      <c r="P11" s="4">
        <v>0</v>
      </c>
      <c r="Q11" s="4">
        <v>242151.6703</v>
      </c>
      <c r="R11" s="4">
        <v>37436214.973999999</v>
      </c>
      <c r="S11" s="5">
        <f t="shared" si="1"/>
        <v>183815277.70450002</v>
      </c>
    </row>
    <row r="12" spans="1:19" ht="24.95" customHeight="1" x14ac:dyDescent="0.2">
      <c r="A12" s="135"/>
      <c r="B12" s="130"/>
      <c r="C12" s="1">
        <v>5</v>
      </c>
      <c r="D12" s="4" t="s">
        <v>66</v>
      </c>
      <c r="E12" s="4">
        <v>129359740.75910001</v>
      </c>
      <c r="F12" s="4">
        <v>0</v>
      </c>
      <c r="G12" s="4">
        <v>214351.57670000001</v>
      </c>
      <c r="H12" s="4">
        <v>30309939.557100002</v>
      </c>
      <c r="I12" s="5">
        <f t="shared" si="0"/>
        <v>159884031.89290002</v>
      </c>
      <c r="J12" s="7"/>
      <c r="K12" s="138"/>
      <c r="L12" s="130"/>
      <c r="M12" s="8">
        <v>30</v>
      </c>
      <c r="N12" s="4" t="s">
        <v>447</v>
      </c>
      <c r="O12" s="4">
        <v>147280136.85640001</v>
      </c>
      <c r="P12" s="4">
        <v>0</v>
      </c>
      <c r="Q12" s="4">
        <v>244046.01749999999</v>
      </c>
      <c r="R12" s="4">
        <v>36852729.909400001</v>
      </c>
      <c r="S12" s="5">
        <f t="shared" si="1"/>
        <v>184376912.78330004</v>
      </c>
    </row>
    <row r="13" spans="1:19" ht="24.95" customHeight="1" x14ac:dyDescent="0.2">
      <c r="A13" s="135"/>
      <c r="B13" s="130"/>
      <c r="C13" s="1">
        <v>6</v>
      </c>
      <c r="D13" s="4" t="s">
        <v>67</v>
      </c>
      <c r="E13" s="4">
        <v>133595175.3415</v>
      </c>
      <c r="F13" s="4">
        <v>0</v>
      </c>
      <c r="G13" s="4">
        <v>221369.7732</v>
      </c>
      <c r="H13" s="4">
        <v>31377300.208000001</v>
      </c>
      <c r="I13" s="5">
        <f t="shared" si="0"/>
        <v>165193845.32269999</v>
      </c>
      <c r="J13" s="7"/>
      <c r="K13" s="138"/>
      <c r="L13" s="130"/>
      <c r="M13" s="8">
        <v>31</v>
      </c>
      <c r="N13" s="4" t="s">
        <v>47</v>
      </c>
      <c r="O13" s="4">
        <v>254643453.50170001</v>
      </c>
      <c r="P13" s="4">
        <v>0</v>
      </c>
      <c r="Q13" s="4">
        <v>421949.09659999999</v>
      </c>
      <c r="R13" s="4">
        <v>62814594.418300003</v>
      </c>
      <c r="S13" s="5">
        <f t="shared" si="1"/>
        <v>317879997.01660001</v>
      </c>
    </row>
    <row r="14" spans="1:19" ht="24.95" customHeight="1" x14ac:dyDescent="0.2">
      <c r="A14" s="135"/>
      <c r="B14" s="130"/>
      <c r="C14" s="1">
        <v>7</v>
      </c>
      <c r="D14" s="4" t="s">
        <v>68</v>
      </c>
      <c r="E14" s="4">
        <v>129623102.9404</v>
      </c>
      <c r="F14" s="4">
        <v>0</v>
      </c>
      <c r="G14" s="4">
        <v>214787.97289999999</v>
      </c>
      <c r="H14" s="4">
        <v>30090852.951200001</v>
      </c>
      <c r="I14" s="5">
        <f t="shared" si="0"/>
        <v>159928743.86450002</v>
      </c>
      <c r="J14" s="7"/>
      <c r="K14" s="138"/>
      <c r="L14" s="130"/>
      <c r="M14" s="8">
        <v>32</v>
      </c>
      <c r="N14" s="4" t="s">
        <v>448</v>
      </c>
      <c r="O14" s="4">
        <v>127545283.2817</v>
      </c>
      <c r="P14" s="4">
        <v>0</v>
      </c>
      <c r="Q14" s="4">
        <v>211344.98579999999</v>
      </c>
      <c r="R14" s="4">
        <v>32217736.1164</v>
      </c>
      <c r="S14" s="5">
        <f t="shared" si="1"/>
        <v>159974364.38389999</v>
      </c>
    </row>
    <row r="15" spans="1:19" ht="24.95" customHeight="1" x14ac:dyDescent="0.2">
      <c r="A15" s="135"/>
      <c r="B15" s="130"/>
      <c r="C15" s="1">
        <v>8</v>
      </c>
      <c r="D15" s="4" t="s">
        <v>69</v>
      </c>
      <c r="E15" s="4">
        <v>126390608.13240001</v>
      </c>
      <c r="F15" s="4">
        <v>0</v>
      </c>
      <c r="G15" s="4">
        <v>209431.66690000001</v>
      </c>
      <c r="H15" s="4">
        <v>28713000.945099998</v>
      </c>
      <c r="I15" s="5">
        <f t="shared" si="0"/>
        <v>155313040.74439999</v>
      </c>
      <c r="J15" s="7"/>
      <c r="K15" s="138"/>
      <c r="L15" s="130"/>
      <c r="M15" s="8">
        <v>33</v>
      </c>
      <c r="N15" s="4" t="s">
        <v>449</v>
      </c>
      <c r="O15" s="4">
        <v>126227874.2001</v>
      </c>
      <c r="P15" s="4">
        <v>0</v>
      </c>
      <c r="Q15" s="4">
        <v>209162.01360000001</v>
      </c>
      <c r="R15" s="4">
        <v>29461421.835099999</v>
      </c>
      <c r="S15" s="5">
        <f t="shared" si="1"/>
        <v>155898458.04880002</v>
      </c>
    </row>
    <row r="16" spans="1:19" ht="24.95" customHeight="1" x14ac:dyDescent="0.2">
      <c r="A16" s="135"/>
      <c r="B16" s="130"/>
      <c r="C16" s="1">
        <v>9</v>
      </c>
      <c r="D16" s="4" t="s">
        <v>70</v>
      </c>
      <c r="E16" s="4">
        <v>136357467.46919999</v>
      </c>
      <c r="F16" s="4">
        <v>0</v>
      </c>
      <c r="G16" s="4">
        <v>225946.9443</v>
      </c>
      <c r="H16" s="4">
        <v>32068531.6721</v>
      </c>
      <c r="I16" s="5">
        <f t="shared" si="0"/>
        <v>168651946.08559999</v>
      </c>
      <c r="J16" s="7"/>
      <c r="K16" s="138"/>
      <c r="L16" s="130"/>
      <c r="M16" s="8">
        <v>34</v>
      </c>
      <c r="N16" s="4" t="s">
        <v>450</v>
      </c>
      <c r="O16" s="4">
        <v>151097962.38429999</v>
      </c>
      <c r="P16" s="4">
        <v>0</v>
      </c>
      <c r="Q16" s="4">
        <v>250372.22769999999</v>
      </c>
      <c r="R16" s="4">
        <v>37798511.394599997</v>
      </c>
      <c r="S16" s="5">
        <f t="shared" si="1"/>
        <v>189146846.00659999</v>
      </c>
    </row>
    <row r="17" spans="1:19" ht="24.95" customHeight="1" x14ac:dyDescent="0.2">
      <c r="A17" s="135"/>
      <c r="B17" s="130"/>
      <c r="C17" s="1">
        <v>10</v>
      </c>
      <c r="D17" s="4" t="s">
        <v>71</v>
      </c>
      <c r="E17" s="4">
        <v>138375238.70640001</v>
      </c>
      <c r="F17" s="4">
        <v>0</v>
      </c>
      <c r="G17" s="4">
        <v>229290.4301</v>
      </c>
      <c r="H17" s="4">
        <v>33255911.9122</v>
      </c>
      <c r="I17" s="5">
        <f t="shared" si="0"/>
        <v>171860441.0487</v>
      </c>
      <c r="J17" s="7"/>
      <c r="K17" s="138"/>
      <c r="L17" s="130"/>
      <c r="M17" s="8">
        <v>35</v>
      </c>
      <c r="N17" s="4" t="s">
        <v>451</v>
      </c>
      <c r="O17" s="4">
        <v>124670382.68170001</v>
      </c>
      <c r="P17" s="4">
        <v>0</v>
      </c>
      <c r="Q17" s="4">
        <v>206581.22020000001</v>
      </c>
      <c r="R17" s="4">
        <v>31890089.4188</v>
      </c>
      <c r="S17" s="5">
        <f t="shared" si="1"/>
        <v>156767053.32070002</v>
      </c>
    </row>
    <row r="18" spans="1:19" ht="24.95" customHeight="1" x14ac:dyDescent="0.2">
      <c r="A18" s="135"/>
      <c r="B18" s="130"/>
      <c r="C18" s="1">
        <v>11</v>
      </c>
      <c r="D18" s="4" t="s">
        <v>72</v>
      </c>
      <c r="E18" s="4">
        <v>151324391.9646</v>
      </c>
      <c r="F18" s="4">
        <v>0</v>
      </c>
      <c r="G18" s="4">
        <v>250747.4259</v>
      </c>
      <c r="H18" s="4">
        <v>37575600.005000003</v>
      </c>
      <c r="I18" s="5">
        <f t="shared" si="0"/>
        <v>189150739.3955</v>
      </c>
      <c r="J18" s="7"/>
      <c r="K18" s="138"/>
      <c r="L18" s="130"/>
      <c r="M18" s="8">
        <v>36</v>
      </c>
      <c r="N18" s="4" t="s">
        <v>452</v>
      </c>
      <c r="O18" s="4">
        <v>157793159.6058</v>
      </c>
      <c r="P18" s="4">
        <v>0</v>
      </c>
      <c r="Q18" s="4">
        <v>261466.29819999999</v>
      </c>
      <c r="R18" s="4">
        <v>39556018.586800002</v>
      </c>
      <c r="S18" s="5">
        <f t="shared" si="1"/>
        <v>197610644.49080002</v>
      </c>
    </row>
    <row r="19" spans="1:19" ht="24.95" customHeight="1" x14ac:dyDescent="0.2">
      <c r="A19" s="135"/>
      <c r="B19" s="130"/>
      <c r="C19" s="1">
        <v>12</v>
      </c>
      <c r="D19" s="4" t="s">
        <v>73</v>
      </c>
      <c r="E19" s="4">
        <v>145698488.7511</v>
      </c>
      <c r="F19" s="4">
        <v>0</v>
      </c>
      <c r="G19" s="4">
        <v>241425.1961</v>
      </c>
      <c r="H19" s="4">
        <v>35845690.537500001</v>
      </c>
      <c r="I19" s="5">
        <f t="shared" si="0"/>
        <v>181785604.48469999</v>
      </c>
      <c r="J19" s="7"/>
      <c r="K19" s="138"/>
      <c r="L19" s="130"/>
      <c r="M19" s="8">
        <v>37</v>
      </c>
      <c r="N19" s="4" t="s">
        <v>453</v>
      </c>
      <c r="O19" s="4">
        <v>138567690.2902</v>
      </c>
      <c r="P19" s="4">
        <v>0</v>
      </c>
      <c r="Q19" s="4">
        <v>229609.326</v>
      </c>
      <c r="R19" s="4">
        <v>36103387.265699998</v>
      </c>
      <c r="S19" s="5">
        <f t="shared" si="1"/>
        <v>174900686.88190001</v>
      </c>
    </row>
    <row r="20" spans="1:19" ht="24.95" customHeight="1" x14ac:dyDescent="0.2">
      <c r="A20" s="135"/>
      <c r="B20" s="130"/>
      <c r="C20" s="1">
        <v>13</v>
      </c>
      <c r="D20" s="4" t="s">
        <v>74</v>
      </c>
      <c r="E20" s="4">
        <v>111258579.7727</v>
      </c>
      <c r="F20" s="4">
        <v>0</v>
      </c>
      <c r="G20" s="4">
        <v>184357.60500000001</v>
      </c>
      <c r="H20" s="4">
        <v>26555089.4175</v>
      </c>
      <c r="I20" s="5">
        <f t="shared" si="0"/>
        <v>137998026.79519999</v>
      </c>
      <c r="J20" s="7"/>
      <c r="K20" s="138"/>
      <c r="L20" s="130"/>
      <c r="M20" s="8">
        <v>38</v>
      </c>
      <c r="N20" s="4" t="s">
        <v>454</v>
      </c>
      <c r="O20" s="4">
        <v>144090116.0812</v>
      </c>
      <c r="P20" s="4">
        <v>0</v>
      </c>
      <c r="Q20" s="4">
        <v>238760.09169999999</v>
      </c>
      <c r="R20" s="4">
        <v>37366237.450800002</v>
      </c>
      <c r="S20" s="5">
        <f t="shared" si="1"/>
        <v>181695113.62369999</v>
      </c>
    </row>
    <row r="21" spans="1:19" ht="24.95" customHeight="1" x14ac:dyDescent="0.2">
      <c r="A21" s="135"/>
      <c r="B21" s="130"/>
      <c r="C21" s="1">
        <v>14</v>
      </c>
      <c r="D21" s="4" t="s">
        <v>75</v>
      </c>
      <c r="E21" s="4">
        <v>105124161.03479999</v>
      </c>
      <c r="F21" s="4">
        <v>0</v>
      </c>
      <c r="G21" s="4">
        <v>174192.75529999999</v>
      </c>
      <c r="H21" s="4">
        <v>24944453.6547</v>
      </c>
      <c r="I21" s="5">
        <f t="shared" si="0"/>
        <v>130242807.44479999</v>
      </c>
      <c r="J21" s="7"/>
      <c r="K21" s="138"/>
      <c r="L21" s="130"/>
      <c r="M21" s="8">
        <v>39</v>
      </c>
      <c r="N21" s="4" t="s">
        <v>455</v>
      </c>
      <c r="O21" s="4">
        <v>113435451.3109</v>
      </c>
      <c r="P21" s="4">
        <v>0</v>
      </c>
      <c r="Q21" s="4">
        <v>187964.723</v>
      </c>
      <c r="R21" s="4">
        <v>28982970.8629</v>
      </c>
      <c r="S21" s="5">
        <f t="shared" si="1"/>
        <v>142606386.89680001</v>
      </c>
    </row>
    <row r="22" spans="1:19" ht="24.95" customHeight="1" x14ac:dyDescent="0.2">
      <c r="A22" s="135"/>
      <c r="B22" s="130"/>
      <c r="C22" s="1">
        <v>15</v>
      </c>
      <c r="D22" s="4" t="s">
        <v>76</v>
      </c>
      <c r="E22" s="4">
        <v>109465044.01459999</v>
      </c>
      <c r="F22" s="4">
        <v>0</v>
      </c>
      <c r="G22" s="4">
        <v>181385.68179999999</v>
      </c>
      <c r="H22" s="4">
        <v>26957663.5986</v>
      </c>
      <c r="I22" s="5">
        <f t="shared" si="0"/>
        <v>136604093.29499999</v>
      </c>
      <c r="J22" s="7"/>
      <c r="K22" s="138"/>
      <c r="L22" s="130"/>
      <c r="M22" s="8">
        <v>40</v>
      </c>
      <c r="N22" s="4" t="s">
        <v>456</v>
      </c>
      <c r="O22" s="4">
        <v>125066613.501</v>
      </c>
      <c r="P22" s="4">
        <v>0</v>
      </c>
      <c r="Q22" s="4">
        <v>207237.78229999999</v>
      </c>
      <c r="R22" s="4">
        <v>33047769.896200001</v>
      </c>
      <c r="S22" s="5">
        <f t="shared" si="1"/>
        <v>158321621.17949998</v>
      </c>
    </row>
    <row r="23" spans="1:19" ht="24.95" customHeight="1" x14ac:dyDescent="0.2">
      <c r="A23" s="135"/>
      <c r="B23" s="130"/>
      <c r="C23" s="1">
        <v>16</v>
      </c>
      <c r="D23" s="4" t="s">
        <v>77</v>
      </c>
      <c r="E23" s="4">
        <v>163177080.7189</v>
      </c>
      <c r="F23" s="4">
        <v>0</v>
      </c>
      <c r="G23" s="4">
        <v>270387.55900000001</v>
      </c>
      <c r="H23" s="4">
        <v>35915396.829999998</v>
      </c>
      <c r="I23" s="5">
        <f t="shared" si="0"/>
        <v>199362865.10789996</v>
      </c>
      <c r="J23" s="7"/>
      <c r="K23" s="138"/>
      <c r="L23" s="130"/>
      <c r="M23" s="8">
        <v>41</v>
      </c>
      <c r="N23" s="4" t="s">
        <v>457</v>
      </c>
      <c r="O23" s="4">
        <v>154211576.0792</v>
      </c>
      <c r="P23" s="4">
        <v>0</v>
      </c>
      <c r="Q23" s="4">
        <v>255531.54550000001</v>
      </c>
      <c r="R23" s="4">
        <v>38069742.104500003</v>
      </c>
      <c r="S23" s="5">
        <f t="shared" si="1"/>
        <v>192536849.72920001</v>
      </c>
    </row>
    <row r="24" spans="1:19" ht="24.95" customHeight="1" x14ac:dyDescent="0.2">
      <c r="A24" s="135"/>
      <c r="B24" s="131"/>
      <c r="C24" s="1">
        <v>17</v>
      </c>
      <c r="D24" s="4" t="s">
        <v>78</v>
      </c>
      <c r="E24" s="4">
        <v>140994570.07659999</v>
      </c>
      <c r="F24" s="4">
        <v>0</v>
      </c>
      <c r="G24" s="4">
        <v>233630.71249999999</v>
      </c>
      <c r="H24" s="4">
        <v>30349064.587000001</v>
      </c>
      <c r="I24" s="5">
        <f t="shared" si="0"/>
        <v>171577265.3761</v>
      </c>
      <c r="J24" s="7"/>
      <c r="K24" s="138"/>
      <c r="L24" s="130"/>
      <c r="M24" s="8">
        <v>42</v>
      </c>
      <c r="N24" s="4" t="s">
        <v>458</v>
      </c>
      <c r="O24" s="4">
        <v>180299808.65799999</v>
      </c>
      <c r="P24" s="4">
        <v>0</v>
      </c>
      <c r="Q24" s="4">
        <v>298760.24829999998</v>
      </c>
      <c r="R24" s="4">
        <v>47421437.9419</v>
      </c>
      <c r="S24" s="5">
        <f t="shared" si="1"/>
        <v>228020006.84819996</v>
      </c>
    </row>
    <row r="25" spans="1:19" ht="24.95" customHeight="1" x14ac:dyDescent="0.2">
      <c r="A25" s="1"/>
      <c r="B25" s="132" t="s">
        <v>811</v>
      </c>
      <c r="C25" s="133"/>
      <c r="D25" s="134"/>
      <c r="E25" s="10">
        <f>SUM(E8:E24)</f>
        <v>2319426442.7609</v>
      </c>
      <c r="F25" s="10">
        <f t="shared" ref="F25:I25" si="2">SUM(F8:F24)</f>
        <v>0</v>
      </c>
      <c r="G25" s="10">
        <f t="shared" si="2"/>
        <v>3843334.1942999996</v>
      </c>
      <c r="H25" s="10">
        <f t="shared" si="2"/>
        <v>548367120.3786</v>
      </c>
      <c r="I25" s="10">
        <f t="shared" si="2"/>
        <v>2871636897.3338003</v>
      </c>
      <c r="J25" s="7"/>
      <c r="K25" s="138"/>
      <c r="L25" s="130"/>
      <c r="M25" s="8">
        <v>43</v>
      </c>
      <c r="N25" s="4" t="s">
        <v>459</v>
      </c>
      <c r="O25" s="4">
        <v>117664010.6144</v>
      </c>
      <c r="P25" s="4">
        <v>0</v>
      </c>
      <c r="Q25" s="4">
        <v>194971.52710000001</v>
      </c>
      <c r="R25" s="4">
        <v>31088602.6712</v>
      </c>
      <c r="S25" s="5">
        <f t="shared" si="1"/>
        <v>148947584.8127</v>
      </c>
    </row>
    <row r="26" spans="1:19" ht="24.95" customHeight="1" x14ac:dyDescent="0.2">
      <c r="A26" s="135">
        <v>2</v>
      </c>
      <c r="B26" s="129" t="s">
        <v>24</v>
      </c>
      <c r="C26" s="1">
        <v>1</v>
      </c>
      <c r="D26" s="4" t="s">
        <v>79</v>
      </c>
      <c r="E26" s="4">
        <v>144594532.3436</v>
      </c>
      <c r="F26" s="4">
        <v>0</v>
      </c>
      <c r="G26" s="4">
        <v>239595.9192</v>
      </c>
      <c r="H26" s="4">
        <v>33206994.791499998</v>
      </c>
      <c r="I26" s="5">
        <f t="shared" si="0"/>
        <v>178041123.05430001</v>
      </c>
      <c r="J26" s="7"/>
      <c r="K26" s="138"/>
      <c r="L26" s="131"/>
      <c r="M26" s="8">
        <v>44</v>
      </c>
      <c r="N26" s="4" t="s">
        <v>460</v>
      </c>
      <c r="O26" s="4">
        <v>138356497.22409999</v>
      </c>
      <c r="P26" s="4">
        <v>0</v>
      </c>
      <c r="Q26" s="4">
        <v>229259.3751</v>
      </c>
      <c r="R26" s="4">
        <v>34913091.295500003</v>
      </c>
      <c r="S26" s="5">
        <f t="shared" si="1"/>
        <v>173498847.89469999</v>
      </c>
    </row>
    <row r="27" spans="1:19" ht="24.95" customHeight="1" x14ac:dyDescent="0.2">
      <c r="A27" s="135"/>
      <c r="B27" s="130"/>
      <c r="C27" s="1">
        <v>2</v>
      </c>
      <c r="D27" s="4" t="s">
        <v>80</v>
      </c>
      <c r="E27" s="4">
        <v>176643532.87580001</v>
      </c>
      <c r="F27" s="4">
        <v>0</v>
      </c>
      <c r="G27" s="4">
        <v>292701.72899999999</v>
      </c>
      <c r="H27" s="4">
        <v>35040243.159400001</v>
      </c>
      <c r="I27" s="5">
        <f t="shared" si="0"/>
        <v>211976477.76420003</v>
      </c>
      <c r="J27" s="7"/>
      <c r="K27" s="17"/>
      <c r="L27" s="132" t="s">
        <v>829</v>
      </c>
      <c r="M27" s="133"/>
      <c r="N27" s="134"/>
      <c r="O27" s="10">
        <f>2719378631.5182+3666937850.12</f>
        <v>6386316481.6381998</v>
      </c>
      <c r="P27" s="10">
        <v>0</v>
      </c>
      <c r="Q27" s="10">
        <f>4506062.6581+6076185.5</f>
        <v>10582248.1581</v>
      </c>
      <c r="R27" s="10">
        <f>688685141.1069+931258175.17</f>
        <v>1619943316.2768998</v>
      </c>
      <c r="S27" s="10">
        <f>3412569835.2832+4604272211.79</f>
        <v>8016842047.0732002</v>
      </c>
    </row>
    <row r="28" spans="1:19" ht="24.95" customHeight="1" x14ac:dyDescent="0.2">
      <c r="A28" s="135"/>
      <c r="B28" s="130"/>
      <c r="C28" s="1">
        <v>3</v>
      </c>
      <c r="D28" s="4" t="s">
        <v>81</v>
      </c>
      <c r="E28" s="4">
        <v>150412018.8486</v>
      </c>
      <c r="F28" s="4">
        <v>0</v>
      </c>
      <c r="G28" s="4">
        <v>249235.6061</v>
      </c>
      <c r="H28" s="4">
        <v>32110951.493000001</v>
      </c>
      <c r="I28" s="5">
        <f t="shared" si="0"/>
        <v>182772205.94769999</v>
      </c>
      <c r="J28" s="7"/>
      <c r="K28" s="126">
        <v>20</v>
      </c>
      <c r="L28" s="129" t="s">
        <v>42</v>
      </c>
      <c r="M28" s="8">
        <v>1</v>
      </c>
      <c r="N28" s="4" t="s">
        <v>461</v>
      </c>
      <c r="O28" s="4">
        <v>140590447.54800001</v>
      </c>
      <c r="P28" s="4">
        <v>0</v>
      </c>
      <c r="Q28" s="4">
        <v>232961.07370000001</v>
      </c>
      <c r="R28" s="4">
        <v>31261043.331700001</v>
      </c>
      <c r="S28" s="5">
        <f t="shared" si="1"/>
        <v>172084451.95340002</v>
      </c>
    </row>
    <row r="29" spans="1:19" ht="24.95" customHeight="1" x14ac:dyDescent="0.2">
      <c r="A29" s="135"/>
      <c r="B29" s="130"/>
      <c r="C29" s="1">
        <v>4</v>
      </c>
      <c r="D29" s="4" t="s">
        <v>82</v>
      </c>
      <c r="E29" s="4">
        <v>131687889.7255</v>
      </c>
      <c r="F29" s="4">
        <v>0</v>
      </c>
      <c r="G29" s="4">
        <v>218209.36429999999</v>
      </c>
      <c r="H29" s="4">
        <v>29799252.152899999</v>
      </c>
      <c r="I29" s="5">
        <f t="shared" si="0"/>
        <v>161705351.24270001</v>
      </c>
      <c r="J29" s="7"/>
      <c r="K29" s="127"/>
      <c r="L29" s="130"/>
      <c r="M29" s="8">
        <v>2</v>
      </c>
      <c r="N29" s="4" t="s">
        <v>462</v>
      </c>
      <c r="O29" s="4">
        <v>144870213.84040001</v>
      </c>
      <c r="P29" s="4">
        <v>0</v>
      </c>
      <c r="Q29" s="4">
        <v>240052.72870000001</v>
      </c>
      <c r="R29" s="4">
        <v>33648144.809199996</v>
      </c>
      <c r="S29" s="5">
        <f t="shared" si="1"/>
        <v>178758411.37830001</v>
      </c>
    </row>
    <row r="30" spans="1:19" ht="24.95" customHeight="1" x14ac:dyDescent="0.2">
      <c r="A30" s="135"/>
      <c r="B30" s="130"/>
      <c r="C30" s="1">
        <v>5</v>
      </c>
      <c r="D30" s="4" t="s">
        <v>83</v>
      </c>
      <c r="E30" s="4">
        <v>130309885.88429999</v>
      </c>
      <c r="F30" s="4">
        <v>0</v>
      </c>
      <c r="G30" s="4">
        <v>215925.98540000001</v>
      </c>
      <c r="H30" s="4">
        <v>30913603.524300002</v>
      </c>
      <c r="I30" s="5">
        <f t="shared" si="0"/>
        <v>161439415.39399999</v>
      </c>
      <c r="J30" s="7"/>
      <c r="K30" s="127"/>
      <c r="L30" s="130"/>
      <c r="M30" s="8">
        <v>3</v>
      </c>
      <c r="N30" s="4" t="s">
        <v>463</v>
      </c>
      <c r="O30" s="4">
        <v>157605106.39489999</v>
      </c>
      <c r="P30" s="4">
        <v>0</v>
      </c>
      <c r="Q30" s="4">
        <v>261154.69039999999</v>
      </c>
      <c r="R30" s="4">
        <v>35302855.562299997</v>
      </c>
      <c r="S30" s="5">
        <f t="shared" si="1"/>
        <v>193169116.6476</v>
      </c>
    </row>
    <row r="31" spans="1:19" ht="24.95" customHeight="1" x14ac:dyDescent="0.2">
      <c r="A31" s="135"/>
      <c r="B31" s="130"/>
      <c r="C31" s="1">
        <v>6</v>
      </c>
      <c r="D31" s="4" t="s">
        <v>84</v>
      </c>
      <c r="E31" s="4">
        <v>139320045.77869999</v>
      </c>
      <c r="F31" s="4">
        <v>0</v>
      </c>
      <c r="G31" s="4">
        <v>230855.99350000001</v>
      </c>
      <c r="H31" s="4">
        <v>33039781.058899999</v>
      </c>
      <c r="I31" s="5">
        <f t="shared" si="0"/>
        <v>172590682.83109999</v>
      </c>
      <c r="J31" s="7"/>
      <c r="K31" s="127"/>
      <c r="L31" s="130"/>
      <c r="M31" s="8">
        <v>4</v>
      </c>
      <c r="N31" s="4" t="s">
        <v>464</v>
      </c>
      <c r="O31" s="4">
        <v>147770461.54499999</v>
      </c>
      <c r="P31" s="4">
        <v>0</v>
      </c>
      <c r="Q31" s="4">
        <v>244858.49489999999</v>
      </c>
      <c r="R31" s="4">
        <v>34519473.464599997</v>
      </c>
      <c r="S31" s="5">
        <f t="shared" si="1"/>
        <v>182534793.50449997</v>
      </c>
    </row>
    <row r="32" spans="1:19" ht="24.95" customHeight="1" x14ac:dyDescent="0.2">
      <c r="A32" s="135"/>
      <c r="B32" s="130"/>
      <c r="C32" s="1">
        <v>7</v>
      </c>
      <c r="D32" s="4" t="s">
        <v>85</v>
      </c>
      <c r="E32" s="4">
        <v>151752933.30239999</v>
      </c>
      <c r="F32" s="4">
        <v>0</v>
      </c>
      <c r="G32" s="4">
        <v>251457.52710000001</v>
      </c>
      <c r="H32" s="4">
        <v>32452634.379700001</v>
      </c>
      <c r="I32" s="5">
        <f t="shared" si="0"/>
        <v>184457025.20919999</v>
      </c>
      <c r="J32" s="7"/>
      <c r="K32" s="127"/>
      <c r="L32" s="130"/>
      <c r="M32" s="8">
        <v>5</v>
      </c>
      <c r="N32" s="4" t="s">
        <v>465</v>
      </c>
      <c r="O32" s="4">
        <v>138197624.57589999</v>
      </c>
      <c r="P32" s="4">
        <v>0</v>
      </c>
      <c r="Q32" s="4">
        <v>228996.12</v>
      </c>
      <c r="R32" s="4">
        <v>31463449.249000002</v>
      </c>
      <c r="S32" s="5">
        <f t="shared" si="1"/>
        <v>169890069.94490001</v>
      </c>
    </row>
    <row r="33" spans="1:19" ht="24.95" customHeight="1" x14ac:dyDescent="0.2">
      <c r="A33" s="135"/>
      <c r="B33" s="130"/>
      <c r="C33" s="1">
        <v>8</v>
      </c>
      <c r="D33" s="4" t="s">
        <v>86</v>
      </c>
      <c r="E33" s="4">
        <v>158746227.3601</v>
      </c>
      <c r="F33" s="4">
        <v>0</v>
      </c>
      <c r="G33" s="4">
        <v>263045.54979999998</v>
      </c>
      <c r="H33" s="4">
        <v>32408355.9663</v>
      </c>
      <c r="I33" s="5">
        <f t="shared" si="0"/>
        <v>191417628.87620002</v>
      </c>
      <c r="J33" s="7"/>
      <c r="K33" s="127"/>
      <c r="L33" s="130"/>
      <c r="M33" s="8">
        <v>6</v>
      </c>
      <c r="N33" s="4" t="s">
        <v>466</v>
      </c>
      <c r="O33" s="4">
        <v>129267946.733</v>
      </c>
      <c r="P33" s="4">
        <v>0</v>
      </c>
      <c r="Q33" s="4">
        <v>214199.47219999999</v>
      </c>
      <c r="R33" s="4">
        <v>30463760.660100002</v>
      </c>
      <c r="S33" s="5">
        <f t="shared" si="1"/>
        <v>159945906.8653</v>
      </c>
    </row>
    <row r="34" spans="1:19" ht="24.95" customHeight="1" x14ac:dyDescent="0.2">
      <c r="A34" s="135"/>
      <c r="B34" s="130"/>
      <c r="C34" s="1">
        <v>9</v>
      </c>
      <c r="D34" s="4" t="s">
        <v>790</v>
      </c>
      <c r="E34" s="4">
        <v>138021946.3175</v>
      </c>
      <c r="F34" s="4">
        <v>0</v>
      </c>
      <c r="G34" s="4">
        <v>228705.0178</v>
      </c>
      <c r="H34" s="4">
        <v>34427261.755099997</v>
      </c>
      <c r="I34" s="5">
        <f t="shared" si="0"/>
        <v>172677913.09039998</v>
      </c>
      <c r="J34" s="7"/>
      <c r="K34" s="127"/>
      <c r="L34" s="130"/>
      <c r="M34" s="8">
        <v>7</v>
      </c>
      <c r="N34" s="4" t="s">
        <v>467</v>
      </c>
      <c r="O34" s="4">
        <v>129690980.27959999</v>
      </c>
      <c r="P34" s="4">
        <v>0</v>
      </c>
      <c r="Q34" s="4">
        <v>214900.44690000001</v>
      </c>
      <c r="R34" s="4">
        <v>28841665.399799999</v>
      </c>
      <c r="S34" s="5">
        <f t="shared" si="1"/>
        <v>158747546.12629998</v>
      </c>
    </row>
    <row r="35" spans="1:19" ht="24.95" customHeight="1" x14ac:dyDescent="0.2">
      <c r="A35" s="135"/>
      <c r="B35" s="130"/>
      <c r="C35" s="1">
        <v>10</v>
      </c>
      <c r="D35" s="4" t="s">
        <v>87</v>
      </c>
      <c r="E35" s="4">
        <v>123580501.78380001</v>
      </c>
      <c r="F35" s="4">
        <v>0</v>
      </c>
      <c r="G35" s="4">
        <v>204775.2666</v>
      </c>
      <c r="H35" s="4">
        <v>28633502.561900001</v>
      </c>
      <c r="I35" s="5">
        <f t="shared" si="0"/>
        <v>152418779.61230001</v>
      </c>
      <c r="J35" s="7"/>
      <c r="K35" s="127"/>
      <c r="L35" s="130"/>
      <c r="M35" s="8">
        <v>8</v>
      </c>
      <c r="N35" s="4" t="s">
        <v>468</v>
      </c>
      <c r="O35" s="4">
        <v>138860114.19229999</v>
      </c>
      <c r="P35" s="4">
        <v>0</v>
      </c>
      <c r="Q35" s="4">
        <v>230093.8781</v>
      </c>
      <c r="R35" s="4">
        <v>31014765.847199999</v>
      </c>
      <c r="S35" s="5">
        <f t="shared" si="1"/>
        <v>170104973.91760001</v>
      </c>
    </row>
    <row r="36" spans="1:19" ht="24.95" customHeight="1" x14ac:dyDescent="0.2">
      <c r="A36" s="135"/>
      <c r="B36" s="130"/>
      <c r="C36" s="1">
        <v>11</v>
      </c>
      <c r="D36" s="4" t="s">
        <v>88</v>
      </c>
      <c r="E36" s="4">
        <v>125585422.33589999</v>
      </c>
      <c r="F36" s="4">
        <v>0</v>
      </c>
      <c r="G36" s="4">
        <v>208097.45850000001</v>
      </c>
      <c r="H36" s="4">
        <v>30126898.850400001</v>
      </c>
      <c r="I36" s="5">
        <f t="shared" si="0"/>
        <v>155920418.64480001</v>
      </c>
      <c r="J36" s="7"/>
      <c r="K36" s="127"/>
      <c r="L36" s="130"/>
      <c r="M36" s="8">
        <v>9</v>
      </c>
      <c r="N36" s="4" t="s">
        <v>469</v>
      </c>
      <c r="O36" s="4">
        <v>130244185.0407</v>
      </c>
      <c r="P36" s="4">
        <v>0</v>
      </c>
      <c r="Q36" s="4">
        <v>215817.11790000001</v>
      </c>
      <c r="R36" s="4">
        <v>29656171.221500002</v>
      </c>
      <c r="S36" s="5">
        <f t="shared" si="1"/>
        <v>160116173.38010001</v>
      </c>
    </row>
    <row r="37" spans="1:19" ht="24.95" customHeight="1" x14ac:dyDescent="0.2">
      <c r="A37" s="135"/>
      <c r="B37" s="130"/>
      <c r="C37" s="1">
        <v>12</v>
      </c>
      <c r="D37" s="4" t="s">
        <v>89</v>
      </c>
      <c r="E37" s="4">
        <v>122956213.22050001</v>
      </c>
      <c r="F37" s="4">
        <v>0</v>
      </c>
      <c r="G37" s="4">
        <v>203740.80850000001</v>
      </c>
      <c r="H37" s="4">
        <v>28525823.970100001</v>
      </c>
      <c r="I37" s="5">
        <f t="shared" si="0"/>
        <v>151685777.99910003</v>
      </c>
      <c r="J37" s="7"/>
      <c r="K37" s="127"/>
      <c r="L37" s="130"/>
      <c r="M37" s="8">
        <v>10</v>
      </c>
      <c r="N37" s="4" t="s">
        <v>470</v>
      </c>
      <c r="O37" s="4">
        <v>157034573.7701</v>
      </c>
      <c r="P37" s="4">
        <v>0</v>
      </c>
      <c r="Q37" s="4">
        <v>260209.3069</v>
      </c>
      <c r="R37" s="4">
        <v>36031313.441299997</v>
      </c>
      <c r="S37" s="5">
        <f t="shared" si="1"/>
        <v>193326096.5183</v>
      </c>
    </row>
    <row r="38" spans="1:19" ht="24.95" customHeight="1" x14ac:dyDescent="0.2">
      <c r="A38" s="135"/>
      <c r="B38" s="130"/>
      <c r="C38" s="1">
        <v>13</v>
      </c>
      <c r="D38" s="4" t="s">
        <v>90</v>
      </c>
      <c r="E38" s="4">
        <v>142570372.63839999</v>
      </c>
      <c r="F38" s="4">
        <v>0</v>
      </c>
      <c r="G38" s="4">
        <v>236241.84760000001</v>
      </c>
      <c r="H38" s="4">
        <v>31367914.963300001</v>
      </c>
      <c r="I38" s="5">
        <f t="shared" si="0"/>
        <v>174174529.44929999</v>
      </c>
      <c r="J38" s="7"/>
      <c r="K38" s="127"/>
      <c r="L38" s="130"/>
      <c r="M38" s="8">
        <v>11</v>
      </c>
      <c r="N38" s="4" t="s">
        <v>471</v>
      </c>
      <c r="O38" s="4">
        <v>129603320.074</v>
      </c>
      <c r="P38" s="4">
        <v>0</v>
      </c>
      <c r="Q38" s="4">
        <v>214755.1923</v>
      </c>
      <c r="R38" s="4">
        <v>29271023.613499999</v>
      </c>
      <c r="S38" s="5">
        <f t="shared" si="1"/>
        <v>159089098.87980002</v>
      </c>
    </row>
    <row r="39" spans="1:19" ht="24.95" customHeight="1" x14ac:dyDescent="0.2">
      <c r="A39" s="135"/>
      <c r="B39" s="130"/>
      <c r="C39" s="1">
        <v>14</v>
      </c>
      <c r="D39" s="4" t="s">
        <v>91</v>
      </c>
      <c r="E39" s="4">
        <v>138213532.78960001</v>
      </c>
      <c r="F39" s="4">
        <v>0</v>
      </c>
      <c r="G39" s="4">
        <v>229022.4803</v>
      </c>
      <c r="H39" s="4">
        <v>31515261.046500001</v>
      </c>
      <c r="I39" s="5">
        <f t="shared" si="0"/>
        <v>169957816.31640002</v>
      </c>
      <c r="J39" s="7"/>
      <c r="K39" s="127"/>
      <c r="L39" s="130"/>
      <c r="M39" s="8">
        <v>12</v>
      </c>
      <c r="N39" s="4" t="s">
        <v>472</v>
      </c>
      <c r="O39" s="4">
        <v>143946770.27320001</v>
      </c>
      <c r="P39" s="4">
        <v>0</v>
      </c>
      <c r="Q39" s="4">
        <v>238522.565</v>
      </c>
      <c r="R39" s="4">
        <v>32637539.1842</v>
      </c>
      <c r="S39" s="5">
        <f t="shared" si="1"/>
        <v>176822832.02239999</v>
      </c>
    </row>
    <row r="40" spans="1:19" ht="24.95" customHeight="1" x14ac:dyDescent="0.2">
      <c r="A40" s="135"/>
      <c r="B40" s="130"/>
      <c r="C40" s="1">
        <v>15</v>
      </c>
      <c r="D40" s="4" t="s">
        <v>92</v>
      </c>
      <c r="E40" s="4">
        <v>131888965.7183</v>
      </c>
      <c r="F40" s="4">
        <v>0</v>
      </c>
      <c r="G40" s="4">
        <v>218542.55110000001</v>
      </c>
      <c r="H40" s="4">
        <v>31228434.570799999</v>
      </c>
      <c r="I40" s="5">
        <f t="shared" si="0"/>
        <v>163335942.84020001</v>
      </c>
      <c r="J40" s="7"/>
      <c r="K40" s="127"/>
      <c r="L40" s="130"/>
      <c r="M40" s="8">
        <v>13</v>
      </c>
      <c r="N40" s="4" t="s">
        <v>473</v>
      </c>
      <c r="O40" s="4">
        <v>156869346.39520001</v>
      </c>
      <c r="P40" s="4">
        <v>0</v>
      </c>
      <c r="Q40" s="4">
        <v>259935.522</v>
      </c>
      <c r="R40" s="4">
        <v>34425220.792900003</v>
      </c>
      <c r="S40" s="5">
        <f t="shared" si="1"/>
        <v>191554502.71010002</v>
      </c>
    </row>
    <row r="41" spans="1:19" ht="24.95" customHeight="1" x14ac:dyDescent="0.2">
      <c r="A41" s="135"/>
      <c r="B41" s="130"/>
      <c r="C41" s="1">
        <v>16</v>
      </c>
      <c r="D41" s="4" t="s">
        <v>93</v>
      </c>
      <c r="E41" s="4">
        <v>122871054.6604</v>
      </c>
      <c r="F41" s="4">
        <v>0</v>
      </c>
      <c r="G41" s="4">
        <v>203599.6991</v>
      </c>
      <c r="H41" s="4">
        <v>29727511.630100001</v>
      </c>
      <c r="I41" s="5">
        <f t="shared" si="0"/>
        <v>152802165.9896</v>
      </c>
      <c r="J41" s="7"/>
      <c r="K41" s="127"/>
      <c r="L41" s="130"/>
      <c r="M41" s="8">
        <v>14</v>
      </c>
      <c r="N41" s="4" t="s">
        <v>474</v>
      </c>
      <c r="O41" s="4">
        <v>156502553.5034</v>
      </c>
      <c r="P41" s="4">
        <v>0</v>
      </c>
      <c r="Q41" s="4">
        <v>259327.73910000001</v>
      </c>
      <c r="R41" s="4">
        <v>36427988.354500003</v>
      </c>
      <c r="S41" s="5">
        <f t="shared" si="1"/>
        <v>193189869.597</v>
      </c>
    </row>
    <row r="42" spans="1:19" ht="24.95" customHeight="1" x14ac:dyDescent="0.2">
      <c r="A42" s="135"/>
      <c r="B42" s="130"/>
      <c r="C42" s="1">
        <v>17</v>
      </c>
      <c r="D42" s="4" t="s">
        <v>94</v>
      </c>
      <c r="E42" s="4">
        <v>116771368.6874</v>
      </c>
      <c r="F42" s="4">
        <v>0</v>
      </c>
      <c r="G42" s="4">
        <v>193492.40220000001</v>
      </c>
      <c r="H42" s="4">
        <v>27136309.043499999</v>
      </c>
      <c r="I42" s="5">
        <f t="shared" si="0"/>
        <v>144101170.1331</v>
      </c>
      <c r="J42" s="7"/>
      <c r="K42" s="127"/>
      <c r="L42" s="130"/>
      <c r="M42" s="8">
        <v>15</v>
      </c>
      <c r="N42" s="4" t="s">
        <v>475</v>
      </c>
      <c r="O42" s="4">
        <v>136666698.74250001</v>
      </c>
      <c r="P42" s="4">
        <v>0</v>
      </c>
      <c r="Q42" s="4">
        <v>226459.34650000001</v>
      </c>
      <c r="R42" s="4">
        <v>32643099.413800001</v>
      </c>
      <c r="S42" s="5">
        <f t="shared" si="1"/>
        <v>169536257.50280002</v>
      </c>
    </row>
    <row r="43" spans="1:19" ht="24.95" customHeight="1" x14ac:dyDescent="0.2">
      <c r="A43" s="135"/>
      <c r="B43" s="130"/>
      <c r="C43" s="1">
        <v>18</v>
      </c>
      <c r="D43" s="4" t="s">
        <v>95</v>
      </c>
      <c r="E43" s="4">
        <v>132282737.0248</v>
      </c>
      <c r="F43" s="4">
        <v>0</v>
      </c>
      <c r="G43" s="4">
        <v>219195.03769999999</v>
      </c>
      <c r="H43" s="4">
        <v>31092615.792800002</v>
      </c>
      <c r="I43" s="5">
        <f t="shared" si="0"/>
        <v>163594547.85530001</v>
      </c>
      <c r="J43" s="7"/>
      <c r="K43" s="127"/>
      <c r="L43" s="130"/>
      <c r="M43" s="8">
        <v>16</v>
      </c>
      <c r="N43" s="4" t="s">
        <v>476</v>
      </c>
      <c r="O43" s="4">
        <v>153965327.4332</v>
      </c>
      <c r="P43" s="4">
        <v>0</v>
      </c>
      <c r="Q43" s="4">
        <v>255123.5067</v>
      </c>
      <c r="R43" s="4">
        <v>32642760.375399999</v>
      </c>
      <c r="S43" s="5">
        <f t="shared" si="1"/>
        <v>186863211.31530002</v>
      </c>
    </row>
    <row r="44" spans="1:19" ht="24.95" customHeight="1" x14ac:dyDescent="0.2">
      <c r="A44" s="135"/>
      <c r="B44" s="130"/>
      <c r="C44" s="1">
        <v>19</v>
      </c>
      <c r="D44" s="4" t="s">
        <v>96</v>
      </c>
      <c r="E44" s="4">
        <v>166506649.95120001</v>
      </c>
      <c r="F44" s="4">
        <v>0</v>
      </c>
      <c r="G44" s="4">
        <v>275904.71919999999</v>
      </c>
      <c r="H44" s="4">
        <v>34050929.145199999</v>
      </c>
      <c r="I44" s="5">
        <f t="shared" si="0"/>
        <v>200833483.81559998</v>
      </c>
      <c r="J44" s="7"/>
      <c r="K44" s="127"/>
      <c r="L44" s="130"/>
      <c r="M44" s="8">
        <v>17</v>
      </c>
      <c r="N44" s="4" t="s">
        <v>477</v>
      </c>
      <c r="O44" s="4">
        <v>158936279.1925</v>
      </c>
      <c r="P44" s="4">
        <v>0</v>
      </c>
      <c r="Q44" s="4">
        <v>263360.4693</v>
      </c>
      <c r="R44" s="4">
        <v>34889635.575800002</v>
      </c>
      <c r="S44" s="5">
        <f t="shared" si="1"/>
        <v>194089275.2376</v>
      </c>
    </row>
    <row r="45" spans="1:19" ht="24.95" customHeight="1" x14ac:dyDescent="0.2">
      <c r="A45" s="135"/>
      <c r="B45" s="130"/>
      <c r="C45" s="1">
        <v>20</v>
      </c>
      <c r="D45" s="4" t="s">
        <v>97</v>
      </c>
      <c r="E45" s="4">
        <v>142659711.1622</v>
      </c>
      <c r="F45" s="4">
        <v>0</v>
      </c>
      <c r="G45" s="4">
        <v>236389.88329999999</v>
      </c>
      <c r="H45" s="4">
        <v>24513304.656199999</v>
      </c>
      <c r="I45" s="5">
        <f t="shared" si="0"/>
        <v>167409405.7017</v>
      </c>
      <c r="J45" s="7"/>
      <c r="K45" s="127"/>
      <c r="L45" s="130"/>
      <c r="M45" s="8">
        <v>18</v>
      </c>
      <c r="N45" s="4" t="s">
        <v>478</v>
      </c>
      <c r="O45" s="4">
        <v>152145716.2026</v>
      </c>
      <c r="P45" s="4">
        <v>0</v>
      </c>
      <c r="Q45" s="4">
        <v>252108.37590000001</v>
      </c>
      <c r="R45" s="4">
        <v>33636346.2733</v>
      </c>
      <c r="S45" s="5">
        <f t="shared" si="1"/>
        <v>186034170.85179999</v>
      </c>
    </row>
    <row r="46" spans="1:19" ht="24.95" customHeight="1" x14ac:dyDescent="0.2">
      <c r="A46" s="135"/>
      <c r="B46" s="130"/>
      <c r="C46" s="11">
        <v>21</v>
      </c>
      <c r="D46" s="4" t="s">
        <v>791</v>
      </c>
      <c r="E46" s="4">
        <v>138248023.20070001</v>
      </c>
      <c r="F46" s="4">
        <v>0</v>
      </c>
      <c r="G46" s="4">
        <v>229079.63149999999</v>
      </c>
      <c r="H46" s="4">
        <v>34180441.809199996</v>
      </c>
      <c r="I46" s="5">
        <f t="shared" si="0"/>
        <v>172657544.64140001</v>
      </c>
      <c r="J46" s="7"/>
      <c r="K46" s="127"/>
      <c r="L46" s="130"/>
      <c r="M46" s="8">
        <v>19</v>
      </c>
      <c r="N46" s="4" t="s">
        <v>479</v>
      </c>
      <c r="O46" s="4">
        <v>166845131.54840001</v>
      </c>
      <c r="P46" s="4">
        <v>0</v>
      </c>
      <c r="Q46" s="4">
        <v>276465.58970000001</v>
      </c>
      <c r="R46" s="4">
        <v>37795533.593500003</v>
      </c>
      <c r="S46" s="5">
        <f t="shared" si="1"/>
        <v>204917130.73160005</v>
      </c>
    </row>
    <row r="47" spans="1:19" ht="24.95" customHeight="1" x14ac:dyDescent="0.2">
      <c r="A47" s="1"/>
      <c r="B47" s="136" t="s">
        <v>812</v>
      </c>
      <c r="C47" s="136"/>
      <c r="D47" s="136"/>
      <c r="E47" s="10">
        <f>SUM(E26:E46)</f>
        <v>2925623565.6097002</v>
      </c>
      <c r="F47" s="10">
        <f t="shared" ref="F47:I47" si="3">SUM(F26:F46)</f>
        <v>0</v>
      </c>
      <c r="G47" s="10">
        <f t="shared" si="3"/>
        <v>4847814.4777999995</v>
      </c>
      <c r="H47" s="10">
        <f t="shared" si="3"/>
        <v>655498026.32110012</v>
      </c>
      <c r="I47" s="10">
        <f t="shared" si="3"/>
        <v>3585969406.4085999</v>
      </c>
      <c r="J47" s="7"/>
      <c r="K47" s="127"/>
      <c r="L47" s="130"/>
      <c r="M47" s="8">
        <v>20</v>
      </c>
      <c r="N47" s="4" t="s">
        <v>480</v>
      </c>
      <c r="O47" s="4">
        <v>132862530.9392</v>
      </c>
      <c r="P47" s="4">
        <v>0</v>
      </c>
      <c r="Q47" s="4">
        <v>220155.76730000001</v>
      </c>
      <c r="R47" s="4">
        <v>31400930.570300002</v>
      </c>
      <c r="S47" s="5">
        <f t="shared" si="1"/>
        <v>164483617.27680001</v>
      </c>
    </row>
    <row r="48" spans="1:19" ht="24.95" customHeight="1" x14ac:dyDescent="0.2">
      <c r="A48" s="135">
        <v>3</v>
      </c>
      <c r="B48" s="129" t="s">
        <v>25</v>
      </c>
      <c r="C48" s="12">
        <v>1</v>
      </c>
      <c r="D48" s="4" t="s">
        <v>98</v>
      </c>
      <c r="E48" s="4">
        <v>132750784.4461</v>
      </c>
      <c r="F48" s="4">
        <v>0</v>
      </c>
      <c r="G48" s="4">
        <v>219970.60130000001</v>
      </c>
      <c r="H48" s="4">
        <v>30518632.925999999</v>
      </c>
      <c r="I48" s="5">
        <f t="shared" si="0"/>
        <v>163489387.9734</v>
      </c>
      <c r="J48" s="7"/>
      <c r="K48" s="127"/>
      <c r="L48" s="130"/>
      <c r="M48" s="8">
        <v>21</v>
      </c>
      <c r="N48" s="4" t="s">
        <v>42</v>
      </c>
      <c r="O48" s="4">
        <v>182986819.0641</v>
      </c>
      <c r="P48" s="4">
        <v>0</v>
      </c>
      <c r="Q48" s="4">
        <v>303212.67609999998</v>
      </c>
      <c r="R48" s="4">
        <v>42726507.898699999</v>
      </c>
      <c r="S48" s="5">
        <f t="shared" si="1"/>
        <v>226016539.63889998</v>
      </c>
    </row>
    <row r="49" spans="1:19" ht="24.95" customHeight="1" x14ac:dyDescent="0.2">
      <c r="A49" s="135"/>
      <c r="B49" s="130"/>
      <c r="C49" s="1">
        <v>2</v>
      </c>
      <c r="D49" s="4" t="s">
        <v>99</v>
      </c>
      <c r="E49" s="4">
        <v>103651610.6541</v>
      </c>
      <c r="F49" s="4">
        <v>0</v>
      </c>
      <c r="G49" s="4">
        <v>171752.71100000001</v>
      </c>
      <c r="H49" s="4">
        <v>25192543.284299999</v>
      </c>
      <c r="I49" s="5">
        <f t="shared" si="0"/>
        <v>129015906.6494</v>
      </c>
      <c r="J49" s="7"/>
      <c r="K49" s="127"/>
      <c r="L49" s="130"/>
      <c r="M49" s="8">
        <v>22</v>
      </c>
      <c r="N49" s="4" t="s">
        <v>481</v>
      </c>
      <c r="O49" s="4">
        <v>128757391.03919999</v>
      </c>
      <c r="P49" s="4">
        <v>0</v>
      </c>
      <c r="Q49" s="4">
        <v>213353.47159999999</v>
      </c>
      <c r="R49" s="4">
        <v>29105437.2652</v>
      </c>
      <c r="S49" s="5">
        <f t="shared" si="1"/>
        <v>158076181.77599999</v>
      </c>
    </row>
    <row r="50" spans="1:19" ht="24.95" customHeight="1" x14ac:dyDescent="0.2">
      <c r="A50" s="135"/>
      <c r="B50" s="130"/>
      <c r="C50" s="1">
        <v>3</v>
      </c>
      <c r="D50" s="4" t="s">
        <v>100</v>
      </c>
      <c r="E50" s="4">
        <v>136849490.1918</v>
      </c>
      <c r="F50" s="4">
        <v>0</v>
      </c>
      <c r="G50" s="4">
        <v>226762.23550000001</v>
      </c>
      <c r="H50" s="4">
        <v>32787952.467700001</v>
      </c>
      <c r="I50" s="5">
        <f t="shared" si="0"/>
        <v>169864204.89500001</v>
      </c>
      <c r="J50" s="7"/>
      <c r="K50" s="127"/>
      <c r="L50" s="130"/>
      <c r="M50" s="8">
        <v>23</v>
      </c>
      <c r="N50" s="4" t="s">
        <v>482</v>
      </c>
      <c r="O50" s="4">
        <v>121641602.50309999</v>
      </c>
      <c r="P50" s="4">
        <v>0</v>
      </c>
      <c r="Q50" s="4">
        <v>201562.47330000001</v>
      </c>
      <c r="R50" s="4">
        <v>27863607.460099999</v>
      </c>
      <c r="S50" s="5">
        <f t="shared" si="1"/>
        <v>149706772.43649998</v>
      </c>
    </row>
    <row r="51" spans="1:19" ht="24.95" customHeight="1" x14ac:dyDescent="0.2">
      <c r="A51" s="135"/>
      <c r="B51" s="130"/>
      <c r="C51" s="1">
        <v>4</v>
      </c>
      <c r="D51" s="4" t="s">
        <v>101</v>
      </c>
      <c r="E51" s="4">
        <v>104910678.0332</v>
      </c>
      <c r="F51" s="4">
        <v>0</v>
      </c>
      <c r="G51" s="4">
        <v>173839.0099</v>
      </c>
      <c r="H51" s="4">
        <v>26145376.767999999</v>
      </c>
      <c r="I51" s="5">
        <f t="shared" si="0"/>
        <v>131229893.81110001</v>
      </c>
      <c r="J51" s="7"/>
      <c r="K51" s="127"/>
      <c r="L51" s="130"/>
      <c r="M51" s="8">
        <v>24</v>
      </c>
      <c r="N51" s="4" t="s">
        <v>483</v>
      </c>
      <c r="O51" s="4">
        <v>147975186.17300001</v>
      </c>
      <c r="P51" s="4">
        <v>0</v>
      </c>
      <c r="Q51" s="4">
        <v>245197.72750000001</v>
      </c>
      <c r="R51" s="4">
        <v>34773955.678099997</v>
      </c>
      <c r="S51" s="5">
        <f t="shared" si="1"/>
        <v>182994339.57859999</v>
      </c>
    </row>
    <row r="52" spans="1:19" ht="24.95" customHeight="1" x14ac:dyDescent="0.2">
      <c r="A52" s="135"/>
      <c r="B52" s="130"/>
      <c r="C52" s="1">
        <v>5</v>
      </c>
      <c r="D52" s="4" t="s">
        <v>102</v>
      </c>
      <c r="E52" s="4">
        <v>140982724.391</v>
      </c>
      <c r="F52" s="4">
        <v>0</v>
      </c>
      <c r="G52" s="4">
        <v>233611.084</v>
      </c>
      <c r="H52" s="4">
        <v>34151632.669200003</v>
      </c>
      <c r="I52" s="5">
        <f t="shared" si="0"/>
        <v>175367968.1442</v>
      </c>
      <c r="J52" s="7"/>
      <c r="K52" s="127"/>
      <c r="L52" s="130"/>
      <c r="M52" s="8">
        <v>25</v>
      </c>
      <c r="N52" s="4" t="s">
        <v>484</v>
      </c>
      <c r="O52" s="4">
        <v>147253079.53729999</v>
      </c>
      <c r="P52" s="4">
        <v>0</v>
      </c>
      <c r="Q52" s="4">
        <v>244001.18299999999</v>
      </c>
      <c r="R52" s="4">
        <v>33535923.103</v>
      </c>
      <c r="S52" s="5">
        <f t="shared" si="1"/>
        <v>181033003.8233</v>
      </c>
    </row>
    <row r="53" spans="1:19" ht="24.95" customHeight="1" x14ac:dyDescent="0.2">
      <c r="A53" s="135"/>
      <c r="B53" s="130"/>
      <c r="C53" s="1">
        <v>6</v>
      </c>
      <c r="D53" s="4" t="s">
        <v>103</v>
      </c>
      <c r="E53" s="4">
        <v>122882325.5835</v>
      </c>
      <c r="F53" s="4">
        <v>0</v>
      </c>
      <c r="G53" s="4">
        <v>203618.37530000001</v>
      </c>
      <c r="H53" s="4">
        <v>28235412.8105</v>
      </c>
      <c r="I53" s="5">
        <f t="shared" si="0"/>
        <v>151321356.76930001</v>
      </c>
      <c r="J53" s="7"/>
      <c r="K53" s="127"/>
      <c r="L53" s="130"/>
      <c r="M53" s="8">
        <v>26</v>
      </c>
      <c r="N53" s="4" t="s">
        <v>485</v>
      </c>
      <c r="O53" s="4">
        <v>139680128.15220001</v>
      </c>
      <c r="P53" s="4">
        <v>0</v>
      </c>
      <c r="Q53" s="4">
        <v>231452.65700000001</v>
      </c>
      <c r="R53" s="4">
        <v>33132196.191300001</v>
      </c>
      <c r="S53" s="5">
        <f t="shared" si="1"/>
        <v>173043777.00050002</v>
      </c>
    </row>
    <row r="54" spans="1:19" ht="24.95" customHeight="1" x14ac:dyDescent="0.2">
      <c r="A54" s="135"/>
      <c r="B54" s="130"/>
      <c r="C54" s="1">
        <v>7</v>
      </c>
      <c r="D54" s="4" t="s">
        <v>104</v>
      </c>
      <c r="E54" s="4">
        <v>139369959.007</v>
      </c>
      <c r="F54" s="4">
        <v>0</v>
      </c>
      <c r="G54" s="4">
        <v>230938.70069999999</v>
      </c>
      <c r="H54" s="4">
        <v>32566017.939399999</v>
      </c>
      <c r="I54" s="5">
        <f t="shared" si="0"/>
        <v>172166915.6471</v>
      </c>
      <c r="J54" s="7"/>
      <c r="K54" s="127"/>
      <c r="L54" s="130"/>
      <c r="M54" s="8">
        <v>27</v>
      </c>
      <c r="N54" s="4" t="s">
        <v>486</v>
      </c>
      <c r="O54" s="4">
        <v>142613728.3581</v>
      </c>
      <c r="P54" s="4">
        <v>0</v>
      </c>
      <c r="Q54" s="4">
        <v>236313.68890000001</v>
      </c>
      <c r="R54" s="4">
        <v>32872357.171300001</v>
      </c>
      <c r="S54" s="5">
        <f t="shared" si="1"/>
        <v>175722399.21829998</v>
      </c>
    </row>
    <row r="55" spans="1:19" ht="24.95" customHeight="1" x14ac:dyDescent="0.2">
      <c r="A55" s="135"/>
      <c r="B55" s="130"/>
      <c r="C55" s="1">
        <v>8</v>
      </c>
      <c r="D55" s="4" t="s">
        <v>105</v>
      </c>
      <c r="E55" s="4">
        <v>111670048.4096</v>
      </c>
      <c r="F55" s="4">
        <v>0</v>
      </c>
      <c r="G55" s="4">
        <v>185039.41649999999</v>
      </c>
      <c r="H55" s="4">
        <v>26198605.794799998</v>
      </c>
      <c r="I55" s="5">
        <f t="shared" si="0"/>
        <v>138053693.62090001</v>
      </c>
      <c r="J55" s="7"/>
      <c r="K55" s="127"/>
      <c r="L55" s="130"/>
      <c r="M55" s="8">
        <v>28</v>
      </c>
      <c r="N55" s="4" t="s">
        <v>487</v>
      </c>
      <c r="O55" s="4">
        <v>120125622.8925</v>
      </c>
      <c r="P55" s="4">
        <v>0</v>
      </c>
      <c r="Q55" s="4">
        <v>199050.46590000001</v>
      </c>
      <c r="R55" s="4">
        <v>28952463.1448</v>
      </c>
      <c r="S55" s="5">
        <f t="shared" si="1"/>
        <v>149277136.50319999</v>
      </c>
    </row>
    <row r="56" spans="1:19" ht="24.95" customHeight="1" x14ac:dyDescent="0.2">
      <c r="A56" s="135"/>
      <c r="B56" s="130"/>
      <c r="C56" s="1">
        <v>9</v>
      </c>
      <c r="D56" s="4" t="s">
        <v>106</v>
      </c>
      <c r="E56" s="4">
        <v>129596955.04520001</v>
      </c>
      <c r="F56" s="4">
        <v>0</v>
      </c>
      <c r="G56" s="4">
        <v>214744.6453</v>
      </c>
      <c r="H56" s="4">
        <v>30383763.455499999</v>
      </c>
      <c r="I56" s="5">
        <f t="shared" si="0"/>
        <v>160195463.146</v>
      </c>
      <c r="J56" s="7"/>
      <c r="K56" s="127"/>
      <c r="L56" s="130"/>
      <c r="M56" s="8">
        <v>29</v>
      </c>
      <c r="N56" s="4" t="s">
        <v>488</v>
      </c>
      <c r="O56" s="4">
        <v>143737907.8362</v>
      </c>
      <c r="P56" s="4">
        <v>0</v>
      </c>
      <c r="Q56" s="4">
        <v>238176.47589999999</v>
      </c>
      <c r="R56" s="4">
        <v>32776070.269299999</v>
      </c>
      <c r="S56" s="5">
        <f t="shared" si="1"/>
        <v>176752154.58139998</v>
      </c>
    </row>
    <row r="57" spans="1:19" ht="24.95" customHeight="1" x14ac:dyDescent="0.2">
      <c r="A57" s="135"/>
      <c r="B57" s="130"/>
      <c r="C57" s="1">
        <v>10</v>
      </c>
      <c r="D57" s="4" t="s">
        <v>107</v>
      </c>
      <c r="E57" s="4">
        <v>140995487.41639999</v>
      </c>
      <c r="F57" s="4">
        <v>0</v>
      </c>
      <c r="G57" s="4">
        <v>233632.23250000001</v>
      </c>
      <c r="H57" s="4">
        <v>33946311.021799996</v>
      </c>
      <c r="I57" s="5">
        <f t="shared" si="0"/>
        <v>175175430.67069995</v>
      </c>
      <c r="J57" s="7"/>
      <c r="K57" s="127"/>
      <c r="L57" s="130"/>
      <c r="M57" s="8">
        <v>30</v>
      </c>
      <c r="N57" s="4" t="s">
        <v>489</v>
      </c>
      <c r="O57" s="4">
        <v>129660244.3301</v>
      </c>
      <c r="P57" s="4">
        <v>0</v>
      </c>
      <c r="Q57" s="4">
        <v>214849.51689999999</v>
      </c>
      <c r="R57" s="4">
        <v>31557566.305300001</v>
      </c>
      <c r="S57" s="5">
        <f t="shared" si="1"/>
        <v>161432660.1523</v>
      </c>
    </row>
    <row r="58" spans="1:19" ht="24.95" customHeight="1" x14ac:dyDescent="0.2">
      <c r="A58" s="135"/>
      <c r="B58" s="130"/>
      <c r="C58" s="1">
        <v>11</v>
      </c>
      <c r="D58" s="4" t="s">
        <v>108</v>
      </c>
      <c r="E58" s="4">
        <v>108514031.376</v>
      </c>
      <c r="F58" s="4">
        <v>0</v>
      </c>
      <c r="G58" s="4">
        <v>179809.83559999999</v>
      </c>
      <c r="H58" s="4">
        <v>26033087.254099999</v>
      </c>
      <c r="I58" s="5">
        <f t="shared" si="0"/>
        <v>134726928.4657</v>
      </c>
      <c r="J58" s="7"/>
      <c r="K58" s="127"/>
      <c r="L58" s="130"/>
      <c r="M58" s="8">
        <v>31</v>
      </c>
      <c r="N58" s="4" t="s">
        <v>490</v>
      </c>
      <c r="O58" s="4">
        <v>134339379.30219999</v>
      </c>
      <c r="P58" s="4">
        <v>0</v>
      </c>
      <c r="Q58" s="4">
        <v>222602.93350000001</v>
      </c>
      <c r="R58" s="4">
        <v>30357777.260200001</v>
      </c>
      <c r="S58" s="5">
        <f t="shared" si="1"/>
        <v>164919759.49589998</v>
      </c>
    </row>
    <row r="59" spans="1:19" ht="24.95" customHeight="1" x14ac:dyDescent="0.2">
      <c r="A59" s="135"/>
      <c r="B59" s="130"/>
      <c r="C59" s="1">
        <v>12</v>
      </c>
      <c r="D59" s="4" t="s">
        <v>109</v>
      </c>
      <c r="E59" s="4">
        <v>128352599.8471</v>
      </c>
      <c r="F59" s="4">
        <v>0</v>
      </c>
      <c r="G59" s="4">
        <v>212682.7248</v>
      </c>
      <c r="H59" s="4">
        <v>30031366.955800001</v>
      </c>
      <c r="I59" s="5">
        <f t="shared" si="0"/>
        <v>158596649.52770001</v>
      </c>
      <c r="J59" s="7"/>
      <c r="K59" s="127"/>
      <c r="L59" s="130"/>
      <c r="M59" s="8">
        <v>32</v>
      </c>
      <c r="N59" s="4" t="s">
        <v>491</v>
      </c>
      <c r="O59" s="4">
        <v>144143396.2096</v>
      </c>
      <c r="P59" s="4">
        <v>0</v>
      </c>
      <c r="Q59" s="4">
        <v>238848.37789999999</v>
      </c>
      <c r="R59" s="4">
        <v>33594169.8979</v>
      </c>
      <c r="S59" s="5">
        <f t="shared" si="1"/>
        <v>177976414.48540002</v>
      </c>
    </row>
    <row r="60" spans="1:19" ht="24.95" customHeight="1" x14ac:dyDescent="0.2">
      <c r="A60" s="135"/>
      <c r="B60" s="130"/>
      <c r="C60" s="1">
        <v>13</v>
      </c>
      <c r="D60" s="4" t="s">
        <v>110</v>
      </c>
      <c r="E60" s="4">
        <v>128388787.9789</v>
      </c>
      <c r="F60" s="4">
        <v>0</v>
      </c>
      <c r="G60" s="4">
        <v>212742.6893</v>
      </c>
      <c r="H60" s="4">
        <v>30039436.069400001</v>
      </c>
      <c r="I60" s="5">
        <f t="shared" si="0"/>
        <v>158640966.7376</v>
      </c>
      <c r="J60" s="7"/>
      <c r="K60" s="127"/>
      <c r="L60" s="130"/>
      <c r="M60" s="8">
        <v>33</v>
      </c>
      <c r="N60" s="4" t="s">
        <v>492</v>
      </c>
      <c r="O60" s="4">
        <v>139702103.96919999</v>
      </c>
      <c r="P60" s="4">
        <v>0</v>
      </c>
      <c r="Q60" s="4">
        <v>231489.07130000001</v>
      </c>
      <c r="R60" s="4">
        <v>30441655.357299998</v>
      </c>
      <c r="S60" s="5">
        <f t="shared" si="1"/>
        <v>170375248.39779997</v>
      </c>
    </row>
    <row r="61" spans="1:19" ht="24.95" customHeight="1" x14ac:dyDescent="0.2">
      <c r="A61" s="135"/>
      <c r="B61" s="130"/>
      <c r="C61" s="1">
        <v>14</v>
      </c>
      <c r="D61" s="4" t="s">
        <v>111</v>
      </c>
      <c r="E61" s="4">
        <v>132413935.58400001</v>
      </c>
      <c r="F61" s="4">
        <v>0</v>
      </c>
      <c r="G61" s="4">
        <v>219412.4362</v>
      </c>
      <c r="H61" s="4">
        <v>30788982.136100002</v>
      </c>
      <c r="I61" s="5">
        <f t="shared" si="0"/>
        <v>163422330.15630001</v>
      </c>
      <c r="J61" s="7"/>
      <c r="K61" s="128"/>
      <c r="L61" s="131"/>
      <c r="M61" s="8">
        <v>34</v>
      </c>
      <c r="N61" s="4" t="s">
        <v>493</v>
      </c>
      <c r="O61" s="4">
        <v>136919524.13139999</v>
      </c>
      <c r="P61" s="4">
        <v>0</v>
      </c>
      <c r="Q61" s="4">
        <v>226878.283</v>
      </c>
      <c r="R61" s="4">
        <v>31625306.175099999</v>
      </c>
      <c r="S61" s="5">
        <f t="shared" si="1"/>
        <v>168771708.58949998</v>
      </c>
    </row>
    <row r="62" spans="1:19" ht="24.95" customHeight="1" x14ac:dyDescent="0.2">
      <c r="A62" s="135"/>
      <c r="B62" s="130"/>
      <c r="C62" s="1">
        <v>15</v>
      </c>
      <c r="D62" s="4" t="s">
        <v>112</v>
      </c>
      <c r="E62" s="4">
        <v>120973106.57340001</v>
      </c>
      <c r="F62" s="4">
        <v>0</v>
      </c>
      <c r="G62" s="4">
        <v>200454.76269999999</v>
      </c>
      <c r="H62" s="4">
        <v>27813513.441300001</v>
      </c>
      <c r="I62" s="5">
        <f t="shared" si="0"/>
        <v>148987074.77740002</v>
      </c>
      <c r="J62" s="7"/>
      <c r="K62" s="14"/>
      <c r="L62" s="132" t="s">
        <v>830</v>
      </c>
      <c r="M62" s="133"/>
      <c r="N62" s="134"/>
      <c r="O62" s="10">
        <f>SUM(O28:O61)</f>
        <v>4862011441.7223005</v>
      </c>
      <c r="P62" s="10">
        <f t="shared" ref="P62:S62" si="4">SUM(P28:P61)</f>
        <v>0</v>
      </c>
      <c r="Q62" s="10">
        <f t="shared" si="4"/>
        <v>8056446.4052999998</v>
      </c>
      <c r="R62" s="10">
        <f t="shared" si="4"/>
        <v>1111287713.9115002</v>
      </c>
      <c r="S62" s="10">
        <f t="shared" si="4"/>
        <v>5981355602.0390987</v>
      </c>
    </row>
    <row r="63" spans="1:19" ht="24.95" customHeight="1" x14ac:dyDescent="0.2">
      <c r="A63" s="135"/>
      <c r="B63" s="130"/>
      <c r="C63" s="1">
        <v>16</v>
      </c>
      <c r="D63" s="4" t="s">
        <v>113</v>
      </c>
      <c r="E63" s="4">
        <v>123519635.9279</v>
      </c>
      <c r="F63" s="4">
        <v>0</v>
      </c>
      <c r="G63" s="4">
        <v>204674.41070000001</v>
      </c>
      <c r="H63" s="4">
        <v>29701075.7588</v>
      </c>
      <c r="I63" s="5">
        <f t="shared" si="0"/>
        <v>153425386.09740001</v>
      </c>
      <c r="J63" s="7"/>
      <c r="K63" s="126">
        <v>21</v>
      </c>
      <c r="L63" s="129" t="s">
        <v>43</v>
      </c>
      <c r="M63" s="8">
        <v>1</v>
      </c>
      <c r="N63" s="4" t="s">
        <v>494</v>
      </c>
      <c r="O63" s="4">
        <v>109626512.3645</v>
      </c>
      <c r="P63" s="4">
        <v>0</v>
      </c>
      <c r="Q63" s="4">
        <v>181653.23800000001</v>
      </c>
      <c r="R63" s="4">
        <v>25194792.0858</v>
      </c>
      <c r="S63" s="5">
        <f t="shared" si="1"/>
        <v>135002957.68830001</v>
      </c>
    </row>
    <row r="64" spans="1:19" ht="24.95" customHeight="1" x14ac:dyDescent="0.2">
      <c r="A64" s="135"/>
      <c r="B64" s="130"/>
      <c r="C64" s="1">
        <v>17</v>
      </c>
      <c r="D64" s="4" t="s">
        <v>114</v>
      </c>
      <c r="E64" s="4">
        <v>115298237.79709999</v>
      </c>
      <c r="F64" s="4">
        <v>0</v>
      </c>
      <c r="G64" s="4">
        <v>191051.39600000001</v>
      </c>
      <c r="H64" s="4">
        <v>28140075.2159</v>
      </c>
      <c r="I64" s="5">
        <f t="shared" si="0"/>
        <v>143629364.40899998</v>
      </c>
      <c r="J64" s="7"/>
      <c r="K64" s="127"/>
      <c r="L64" s="130"/>
      <c r="M64" s="8">
        <v>2</v>
      </c>
      <c r="N64" s="4" t="s">
        <v>495</v>
      </c>
      <c r="O64" s="4">
        <v>179125380.05329999</v>
      </c>
      <c r="P64" s="4">
        <v>0</v>
      </c>
      <c r="Q64" s="4">
        <v>296814.19750000001</v>
      </c>
      <c r="R64" s="4">
        <v>33199963.064199999</v>
      </c>
      <c r="S64" s="5">
        <f t="shared" si="1"/>
        <v>212622157.315</v>
      </c>
    </row>
    <row r="65" spans="1:19" ht="24.95" customHeight="1" x14ac:dyDescent="0.2">
      <c r="A65" s="135"/>
      <c r="B65" s="130"/>
      <c r="C65" s="1">
        <v>18</v>
      </c>
      <c r="D65" s="4" t="s">
        <v>115</v>
      </c>
      <c r="E65" s="4">
        <v>143247060.88420001</v>
      </c>
      <c r="F65" s="4">
        <v>0</v>
      </c>
      <c r="G65" s="4">
        <v>237363.133</v>
      </c>
      <c r="H65" s="4">
        <v>33159470.732500002</v>
      </c>
      <c r="I65" s="5">
        <f t="shared" si="0"/>
        <v>176643894.74970001</v>
      </c>
      <c r="J65" s="7"/>
      <c r="K65" s="127"/>
      <c r="L65" s="130"/>
      <c r="M65" s="8">
        <v>3</v>
      </c>
      <c r="N65" s="4" t="s">
        <v>496</v>
      </c>
      <c r="O65" s="4">
        <v>150875830.6214</v>
      </c>
      <c r="P65" s="4">
        <v>0</v>
      </c>
      <c r="Q65" s="4">
        <v>250004.15109999999</v>
      </c>
      <c r="R65" s="4">
        <v>33976632.201899998</v>
      </c>
      <c r="S65" s="5">
        <f t="shared" si="1"/>
        <v>185102466.97440001</v>
      </c>
    </row>
    <row r="66" spans="1:19" ht="24.95" customHeight="1" x14ac:dyDescent="0.2">
      <c r="A66" s="135"/>
      <c r="B66" s="130"/>
      <c r="C66" s="1">
        <v>19</v>
      </c>
      <c r="D66" s="4" t="s">
        <v>116</v>
      </c>
      <c r="E66" s="4">
        <v>119529066.3387</v>
      </c>
      <c r="F66" s="4">
        <v>0</v>
      </c>
      <c r="G66" s="4">
        <v>198061.9602</v>
      </c>
      <c r="H66" s="4">
        <v>28451922.724599998</v>
      </c>
      <c r="I66" s="5">
        <f t="shared" si="0"/>
        <v>148179051.0235</v>
      </c>
      <c r="J66" s="7"/>
      <c r="K66" s="127"/>
      <c r="L66" s="130"/>
      <c r="M66" s="8">
        <v>4</v>
      </c>
      <c r="N66" s="4" t="s">
        <v>497</v>
      </c>
      <c r="O66" s="4">
        <v>124573406.6507</v>
      </c>
      <c r="P66" s="4">
        <v>0</v>
      </c>
      <c r="Q66" s="4">
        <v>206420.52910000001</v>
      </c>
      <c r="R66" s="4">
        <v>28674275.247200001</v>
      </c>
      <c r="S66" s="5">
        <f t="shared" si="1"/>
        <v>153454102.42700002</v>
      </c>
    </row>
    <row r="67" spans="1:19" ht="24.95" customHeight="1" x14ac:dyDescent="0.2">
      <c r="A67" s="135"/>
      <c r="B67" s="130"/>
      <c r="C67" s="1">
        <v>20</v>
      </c>
      <c r="D67" s="4" t="s">
        <v>117</v>
      </c>
      <c r="E67" s="4">
        <v>125764507.17299999</v>
      </c>
      <c r="F67" s="4">
        <v>0</v>
      </c>
      <c r="G67" s="4">
        <v>208394.20550000001</v>
      </c>
      <c r="H67" s="4">
        <v>29782309.356400002</v>
      </c>
      <c r="I67" s="5">
        <f t="shared" si="0"/>
        <v>155755210.7349</v>
      </c>
      <c r="J67" s="7"/>
      <c r="K67" s="127"/>
      <c r="L67" s="130"/>
      <c r="M67" s="8">
        <v>5</v>
      </c>
      <c r="N67" s="4" t="s">
        <v>498</v>
      </c>
      <c r="O67" s="4">
        <v>165907493.9779</v>
      </c>
      <c r="P67" s="4">
        <v>0</v>
      </c>
      <c r="Q67" s="4">
        <v>274911.90620000003</v>
      </c>
      <c r="R67" s="4">
        <v>36847134.611900002</v>
      </c>
      <c r="S67" s="5">
        <f t="shared" si="1"/>
        <v>203029540.49599999</v>
      </c>
    </row>
    <row r="68" spans="1:19" ht="24.95" customHeight="1" x14ac:dyDescent="0.2">
      <c r="A68" s="135"/>
      <c r="B68" s="130"/>
      <c r="C68" s="1">
        <v>21</v>
      </c>
      <c r="D68" s="4" t="s">
        <v>118</v>
      </c>
      <c r="E68" s="4">
        <v>130813353.9888</v>
      </c>
      <c r="F68" s="4">
        <v>0</v>
      </c>
      <c r="G68" s="4">
        <v>216760.24179999999</v>
      </c>
      <c r="H68" s="4">
        <v>31141853.2896</v>
      </c>
      <c r="I68" s="5">
        <f t="shared" si="0"/>
        <v>162171967.52020001</v>
      </c>
      <c r="J68" s="7"/>
      <c r="K68" s="127"/>
      <c r="L68" s="130"/>
      <c r="M68" s="8">
        <v>6</v>
      </c>
      <c r="N68" s="4" t="s">
        <v>499</v>
      </c>
      <c r="O68" s="4">
        <v>202977782.72170001</v>
      </c>
      <c r="P68" s="4">
        <v>0</v>
      </c>
      <c r="Q68" s="4">
        <v>336338.0871</v>
      </c>
      <c r="R68" s="4">
        <v>38922252.965300001</v>
      </c>
      <c r="S68" s="5">
        <f t="shared" si="1"/>
        <v>242236373.77410001</v>
      </c>
    </row>
    <row r="69" spans="1:19" ht="24.95" customHeight="1" x14ac:dyDescent="0.2">
      <c r="A69" s="135"/>
      <c r="B69" s="130"/>
      <c r="C69" s="1">
        <v>22</v>
      </c>
      <c r="D69" s="4" t="s">
        <v>119</v>
      </c>
      <c r="E69" s="4">
        <v>112437501.54960001</v>
      </c>
      <c r="F69" s="4">
        <v>0</v>
      </c>
      <c r="G69" s="4">
        <v>186311.1011</v>
      </c>
      <c r="H69" s="4">
        <v>28143126.5614</v>
      </c>
      <c r="I69" s="5">
        <f t="shared" si="0"/>
        <v>140766939.2121</v>
      </c>
      <c r="J69" s="7"/>
      <c r="K69" s="127"/>
      <c r="L69" s="130"/>
      <c r="M69" s="8">
        <v>7</v>
      </c>
      <c r="N69" s="4" t="s">
        <v>500</v>
      </c>
      <c r="O69" s="4">
        <v>138283146.33790001</v>
      </c>
      <c r="P69" s="4">
        <v>0</v>
      </c>
      <c r="Q69" s="4">
        <v>229137.83119999999</v>
      </c>
      <c r="R69" s="4">
        <v>28957304.493000001</v>
      </c>
      <c r="S69" s="5">
        <f t="shared" si="1"/>
        <v>167469588.66210002</v>
      </c>
    </row>
    <row r="70" spans="1:19" ht="24.95" customHeight="1" x14ac:dyDescent="0.2">
      <c r="A70" s="135"/>
      <c r="B70" s="130"/>
      <c r="C70" s="1">
        <v>23</v>
      </c>
      <c r="D70" s="4" t="s">
        <v>120</v>
      </c>
      <c r="E70" s="4">
        <v>117406624.35169999</v>
      </c>
      <c r="F70" s="4">
        <v>0</v>
      </c>
      <c r="G70" s="4">
        <v>194545.0331</v>
      </c>
      <c r="H70" s="4">
        <v>29452899.659299999</v>
      </c>
      <c r="I70" s="5">
        <f t="shared" si="0"/>
        <v>147054069.04409999</v>
      </c>
      <c r="J70" s="7"/>
      <c r="K70" s="127"/>
      <c r="L70" s="130"/>
      <c r="M70" s="8">
        <v>8</v>
      </c>
      <c r="N70" s="4" t="s">
        <v>501</v>
      </c>
      <c r="O70" s="4">
        <v>146905759.551</v>
      </c>
      <c r="P70" s="4">
        <v>0</v>
      </c>
      <c r="Q70" s="4">
        <v>243425.66709999999</v>
      </c>
      <c r="R70" s="4">
        <v>30504133.2313</v>
      </c>
      <c r="S70" s="5">
        <f t="shared" si="1"/>
        <v>177653318.44940001</v>
      </c>
    </row>
    <row r="71" spans="1:19" ht="24.95" customHeight="1" x14ac:dyDescent="0.2">
      <c r="A71" s="135"/>
      <c r="B71" s="130"/>
      <c r="C71" s="1">
        <v>24</v>
      </c>
      <c r="D71" s="4" t="s">
        <v>121</v>
      </c>
      <c r="E71" s="4">
        <v>120257403.40620001</v>
      </c>
      <c r="F71" s="4">
        <v>0</v>
      </c>
      <c r="G71" s="4">
        <v>199268.82879999999</v>
      </c>
      <c r="H71" s="4">
        <v>27017790.3462</v>
      </c>
      <c r="I71" s="5">
        <f t="shared" si="0"/>
        <v>147474462.5812</v>
      </c>
      <c r="J71" s="7"/>
      <c r="K71" s="127"/>
      <c r="L71" s="130"/>
      <c r="M71" s="8">
        <v>9</v>
      </c>
      <c r="N71" s="4" t="s">
        <v>502</v>
      </c>
      <c r="O71" s="4">
        <v>182503067.8858</v>
      </c>
      <c r="P71" s="4">
        <v>0</v>
      </c>
      <c r="Q71" s="4">
        <v>302411.09110000002</v>
      </c>
      <c r="R71" s="4">
        <v>38704115.666900001</v>
      </c>
      <c r="S71" s="5">
        <f t="shared" si="1"/>
        <v>221509594.64380002</v>
      </c>
    </row>
    <row r="72" spans="1:19" ht="24.95" customHeight="1" x14ac:dyDescent="0.2">
      <c r="A72" s="135"/>
      <c r="B72" s="130"/>
      <c r="C72" s="1">
        <v>25</v>
      </c>
      <c r="D72" s="4" t="s">
        <v>122</v>
      </c>
      <c r="E72" s="4">
        <v>141689861.37149999</v>
      </c>
      <c r="F72" s="4">
        <v>0</v>
      </c>
      <c r="G72" s="4">
        <v>234782.8235</v>
      </c>
      <c r="H72" s="4">
        <v>32794529.812399998</v>
      </c>
      <c r="I72" s="5">
        <f t="shared" si="0"/>
        <v>174719174.00739998</v>
      </c>
      <c r="J72" s="7"/>
      <c r="K72" s="127"/>
      <c r="L72" s="130"/>
      <c r="M72" s="8">
        <v>10</v>
      </c>
      <c r="N72" s="4" t="s">
        <v>503</v>
      </c>
      <c r="O72" s="4">
        <v>127078229.815</v>
      </c>
      <c r="P72" s="4">
        <v>0</v>
      </c>
      <c r="Q72" s="4">
        <v>210571.0692</v>
      </c>
      <c r="R72" s="4">
        <v>28940420.381299999</v>
      </c>
      <c r="S72" s="5">
        <f t="shared" si="1"/>
        <v>156229221.26549998</v>
      </c>
    </row>
    <row r="73" spans="1:19" ht="24.95" customHeight="1" x14ac:dyDescent="0.2">
      <c r="A73" s="135"/>
      <c r="B73" s="130"/>
      <c r="C73" s="1">
        <v>26</v>
      </c>
      <c r="D73" s="4" t="s">
        <v>123</v>
      </c>
      <c r="E73" s="4">
        <v>105545728.2272</v>
      </c>
      <c r="F73" s="4">
        <v>0</v>
      </c>
      <c r="G73" s="4">
        <v>174891.3002</v>
      </c>
      <c r="H73" s="4">
        <v>24699920.5075</v>
      </c>
      <c r="I73" s="5">
        <f t="shared" ref="I73:I136" si="5">E73+F73+G73+H73</f>
        <v>130420540.03490001</v>
      </c>
      <c r="J73" s="7"/>
      <c r="K73" s="127"/>
      <c r="L73" s="130"/>
      <c r="M73" s="8">
        <v>11</v>
      </c>
      <c r="N73" s="4" t="s">
        <v>504</v>
      </c>
      <c r="O73" s="4">
        <v>134227776.1911</v>
      </c>
      <c r="P73" s="4">
        <v>0</v>
      </c>
      <c r="Q73" s="4">
        <v>222418.005</v>
      </c>
      <c r="R73" s="4">
        <v>30961563.823399998</v>
      </c>
      <c r="S73" s="5">
        <f t="shared" ref="S73:S136" si="6">O73+P73+Q73+R73</f>
        <v>165411758.01949999</v>
      </c>
    </row>
    <row r="74" spans="1:19" ht="24.95" customHeight="1" x14ac:dyDescent="0.2">
      <c r="A74" s="135"/>
      <c r="B74" s="130"/>
      <c r="C74" s="1">
        <v>27</v>
      </c>
      <c r="D74" s="4" t="s">
        <v>124</v>
      </c>
      <c r="E74" s="4">
        <v>129505470.45900001</v>
      </c>
      <c r="F74" s="4">
        <v>0</v>
      </c>
      <c r="G74" s="4">
        <v>214593.05360000001</v>
      </c>
      <c r="H74" s="4">
        <v>29701075.7588</v>
      </c>
      <c r="I74" s="5">
        <f t="shared" si="5"/>
        <v>159421139.2714</v>
      </c>
      <c r="J74" s="7"/>
      <c r="K74" s="127"/>
      <c r="L74" s="130"/>
      <c r="M74" s="8">
        <v>12</v>
      </c>
      <c r="N74" s="4" t="s">
        <v>505</v>
      </c>
      <c r="O74" s="4">
        <v>148082413.34439999</v>
      </c>
      <c r="P74" s="4">
        <v>0</v>
      </c>
      <c r="Q74" s="4">
        <v>245375.405</v>
      </c>
      <c r="R74" s="4">
        <v>33832066.233499996</v>
      </c>
      <c r="S74" s="5">
        <f t="shared" si="6"/>
        <v>182159854.98289999</v>
      </c>
    </row>
    <row r="75" spans="1:19" ht="24.95" customHeight="1" x14ac:dyDescent="0.2">
      <c r="A75" s="135"/>
      <c r="B75" s="130"/>
      <c r="C75" s="1">
        <v>28</v>
      </c>
      <c r="D75" s="4" t="s">
        <v>125</v>
      </c>
      <c r="E75" s="4">
        <v>105583314.3514</v>
      </c>
      <c r="F75" s="4">
        <v>0</v>
      </c>
      <c r="G75" s="4">
        <v>174953.58119999999</v>
      </c>
      <c r="H75" s="4">
        <v>25406679.929699998</v>
      </c>
      <c r="I75" s="5">
        <f t="shared" si="5"/>
        <v>131164947.86230001</v>
      </c>
      <c r="J75" s="7"/>
      <c r="K75" s="127"/>
      <c r="L75" s="130"/>
      <c r="M75" s="8">
        <v>13</v>
      </c>
      <c r="N75" s="4" t="s">
        <v>506</v>
      </c>
      <c r="O75" s="4">
        <v>123236913.8189</v>
      </c>
      <c r="P75" s="4">
        <v>0</v>
      </c>
      <c r="Q75" s="4">
        <v>204205.93479999999</v>
      </c>
      <c r="R75" s="4">
        <v>26512295.259</v>
      </c>
      <c r="S75" s="5">
        <f t="shared" si="6"/>
        <v>149953415.01269999</v>
      </c>
    </row>
    <row r="76" spans="1:19" ht="24.95" customHeight="1" x14ac:dyDescent="0.2">
      <c r="A76" s="135"/>
      <c r="B76" s="130"/>
      <c r="C76" s="1">
        <v>29</v>
      </c>
      <c r="D76" s="4" t="s">
        <v>126</v>
      </c>
      <c r="E76" s="4">
        <v>137697591.95550001</v>
      </c>
      <c r="F76" s="4">
        <v>0</v>
      </c>
      <c r="G76" s="4">
        <v>228167.5564</v>
      </c>
      <c r="H76" s="4">
        <v>29108911.311500002</v>
      </c>
      <c r="I76" s="5">
        <f t="shared" si="5"/>
        <v>167034670.82340002</v>
      </c>
      <c r="J76" s="7"/>
      <c r="K76" s="127"/>
      <c r="L76" s="130"/>
      <c r="M76" s="8">
        <v>14</v>
      </c>
      <c r="N76" s="4" t="s">
        <v>507</v>
      </c>
      <c r="O76" s="4">
        <v>141422412.51199999</v>
      </c>
      <c r="P76" s="4">
        <v>0</v>
      </c>
      <c r="Q76" s="4">
        <v>234339.6556</v>
      </c>
      <c r="R76" s="4">
        <v>31204722.154800002</v>
      </c>
      <c r="S76" s="5">
        <f t="shared" si="6"/>
        <v>172861474.3224</v>
      </c>
    </row>
    <row r="77" spans="1:19" ht="24.95" customHeight="1" x14ac:dyDescent="0.2">
      <c r="A77" s="135"/>
      <c r="B77" s="130"/>
      <c r="C77" s="1">
        <v>30</v>
      </c>
      <c r="D77" s="4" t="s">
        <v>127</v>
      </c>
      <c r="E77" s="4">
        <v>113937978.639</v>
      </c>
      <c r="F77" s="4">
        <v>0</v>
      </c>
      <c r="G77" s="4">
        <v>188797.42050000001</v>
      </c>
      <c r="H77" s="4">
        <v>25912389.588199999</v>
      </c>
      <c r="I77" s="5">
        <f t="shared" si="5"/>
        <v>140039165.64769998</v>
      </c>
      <c r="J77" s="7"/>
      <c r="K77" s="127"/>
      <c r="L77" s="130"/>
      <c r="M77" s="8">
        <v>15</v>
      </c>
      <c r="N77" s="4" t="s">
        <v>508</v>
      </c>
      <c r="O77" s="4">
        <v>163612340.2818</v>
      </c>
      <c r="P77" s="4">
        <v>0</v>
      </c>
      <c r="Q77" s="4">
        <v>271108.79239999998</v>
      </c>
      <c r="R77" s="4">
        <v>32634175.803399999</v>
      </c>
      <c r="S77" s="5">
        <f t="shared" si="6"/>
        <v>196517624.87760001</v>
      </c>
    </row>
    <row r="78" spans="1:19" ht="24.95" customHeight="1" x14ac:dyDescent="0.2">
      <c r="A78" s="135"/>
      <c r="B78" s="131"/>
      <c r="C78" s="1">
        <v>31</v>
      </c>
      <c r="D78" s="4" t="s">
        <v>128</v>
      </c>
      <c r="E78" s="4">
        <v>172222810.73980001</v>
      </c>
      <c r="F78" s="4">
        <v>0</v>
      </c>
      <c r="G78" s="4">
        <v>285376.50750000001</v>
      </c>
      <c r="H78" s="4">
        <v>42078689.203100003</v>
      </c>
      <c r="I78" s="5">
        <f t="shared" si="5"/>
        <v>214586876.45039999</v>
      </c>
      <c r="J78" s="7"/>
      <c r="K78" s="127"/>
      <c r="L78" s="130"/>
      <c r="M78" s="8">
        <v>16</v>
      </c>
      <c r="N78" s="4" t="s">
        <v>509</v>
      </c>
      <c r="O78" s="4">
        <v>131085191.03839999</v>
      </c>
      <c r="P78" s="4">
        <v>0</v>
      </c>
      <c r="Q78" s="4">
        <v>217210.68100000001</v>
      </c>
      <c r="R78" s="4">
        <v>29181408.866999999</v>
      </c>
      <c r="S78" s="5">
        <f t="shared" si="6"/>
        <v>160483810.58639997</v>
      </c>
    </row>
    <row r="79" spans="1:19" ht="24.95" customHeight="1" x14ac:dyDescent="0.2">
      <c r="A79" s="1"/>
      <c r="B79" s="132" t="s">
        <v>813</v>
      </c>
      <c r="C79" s="133"/>
      <c r="D79" s="134"/>
      <c r="E79" s="10">
        <f>SUM(E48:E78)</f>
        <v>3896758671.6978998</v>
      </c>
      <c r="F79" s="10">
        <f t="shared" ref="F79:I79" si="7">SUM(F48:F78)</f>
        <v>0</v>
      </c>
      <c r="G79" s="10">
        <f t="shared" si="7"/>
        <v>6457004.0137000009</v>
      </c>
      <c r="H79" s="10">
        <f t="shared" si="7"/>
        <v>919525354.74979997</v>
      </c>
      <c r="I79" s="10">
        <f t="shared" si="7"/>
        <v>4822741030.461401</v>
      </c>
      <c r="J79" s="7"/>
      <c r="K79" s="127"/>
      <c r="L79" s="130"/>
      <c r="M79" s="8">
        <v>17</v>
      </c>
      <c r="N79" s="4" t="s">
        <v>510</v>
      </c>
      <c r="O79" s="4">
        <v>129180367.9557</v>
      </c>
      <c r="P79" s="4">
        <v>0</v>
      </c>
      <c r="Q79" s="4">
        <v>214054.35250000001</v>
      </c>
      <c r="R79" s="4">
        <v>26819735.268599998</v>
      </c>
      <c r="S79" s="5">
        <f t="shared" si="6"/>
        <v>156214157.57679999</v>
      </c>
    </row>
    <row r="80" spans="1:19" ht="24.95" customHeight="1" x14ac:dyDescent="0.2">
      <c r="A80" s="135">
        <v>4</v>
      </c>
      <c r="B80" s="129" t="s">
        <v>26</v>
      </c>
      <c r="C80" s="1">
        <v>1</v>
      </c>
      <c r="D80" s="4" t="s">
        <v>129</v>
      </c>
      <c r="E80" s="4">
        <v>193712379.46129999</v>
      </c>
      <c r="F80" s="4">
        <v>0</v>
      </c>
      <c r="G80" s="4">
        <v>320985.13589999999</v>
      </c>
      <c r="H80" s="4">
        <v>46956236.0999</v>
      </c>
      <c r="I80" s="5">
        <f t="shared" si="5"/>
        <v>240989600.69709998</v>
      </c>
      <c r="J80" s="7"/>
      <c r="K80" s="127"/>
      <c r="L80" s="130"/>
      <c r="M80" s="8">
        <v>18</v>
      </c>
      <c r="N80" s="4" t="s">
        <v>511</v>
      </c>
      <c r="O80" s="4">
        <v>134056836.0719</v>
      </c>
      <c r="P80" s="4">
        <v>0</v>
      </c>
      <c r="Q80" s="4">
        <v>222134.75390000001</v>
      </c>
      <c r="R80" s="4">
        <v>29342791.1393</v>
      </c>
      <c r="S80" s="5">
        <f t="shared" si="6"/>
        <v>163621761.96509999</v>
      </c>
    </row>
    <row r="81" spans="1:19" ht="24.95" customHeight="1" x14ac:dyDescent="0.2">
      <c r="A81" s="135"/>
      <c r="B81" s="130"/>
      <c r="C81" s="1">
        <v>2</v>
      </c>
      <c r="D81" s="4" t="s">
        <v>130</v>
      </c>
      <c r="E81" s="4">
        <v>127396285.7208</v>
      </c>
      <c r="F81" s="4">
        <v>0</v>
      </c>
      <c r="G81" s="4">
        <v>211098.09400000001</v>
      </c>
      <c r="H81" s="4">
        <v>32252751.511</v>
      </c>
      <c r="I81" s="5">
        <f t="shared" si="5"/>
        <v>159860135.3258</v>
      </c>
      <c r="J81" s="7"/>
      <c r="K81" s="127"/>
      <c r="L81" s="130"/>
      <c r="M81" s="8">
        <v>19</v>
      </c>
      <c r="N81" s="4" t="s">
        <v>512</v>
      </c>
      <c r="O81" s="4">
        <v>162190837.6787</v>
      </c>
      <c r="P81" s="4">
        <v>0</v>
      </c>
      <c r="Q81" s="4">
        <v>268753.33529999998</v>
      </c>
      <c r="R81" s="4">
        <v>30908063.565900002</v>
      </c>
      <c r="S81" s="5">
        <f t="shared" si="6"/>
        <v>193367654.5799</v>
      </c>
    </row>
    <row r="82" spans="1:19" ht="24.95" customHeight="1" x14ac:dyDescent="0.2">
      <c r="A82" s="135"/>
      <c r="B82" s="130"/>
      <c r="C82" s="1">
        <v>3</v>
      </c>
      <c r="D82" s="4" t="s">
        <v>131</v>
      </c>
      <c r="E82" s="4">
        <v>131054751.35340001</v>
      </c>
      <c r="F82" s="4">
        <v>0</v>
      </c>
      <c r="G82" s="4">
        <v>217160.24179999999</v>
      </c>
      <c r="H82" s="4">
        <v>33207822.647999998</v>
      </c>
      <c r="I82" s="5">
        <f t="shared" si="5"/>
        <v>164479734.2432</v>
      </c>
      <c r="J82" s="7"/>
      <c r="K82" s="127"/>
      <c r="L82" s="130"/>
      <c r="M82" s="8">
        <v>20</v>
      </c>
      <c r="N82" s="4" t="s">
        <v>513</v>
      </c>
      <c r="O82" s="4">
        <v>124632445.8282</v>
      </c>
      <c r="P82" s="4">
        <v>0</v>
      </c>
      <c r="Q82" s="4">
        <v>206518.35810000001</v>
      </c>
      <c r="R82" s="4">
        <v>27486962.814800002</v>
      </c>
      <c r="S82" s="5">
        <f t="shared" si="6"/>
        <v>152325927.0011</v>
      </c>
    </row>
    <row r="83" spans="1:19" ht="24.95" customHeight="1" x14ac:dyDescent="0.2">
      <c r="A83" s="135"/>
      <c r="B83" s="130"/>
      <c r="C83" s="1">
        <v>4</v>
      </c>
      <c r="D83" s="4" t="s">
        <v>132</v>
      </c>
      <c r="E83" s="4">
        <v>158405234.04589999</v>
      </c>
      <c r="F83" s="4">
        <v>0</v>
      </c>
      <c r="G83" s="4">
        <v>262480.51730000001</v>
      </c>
      <c r="H83" s="4">
        <v>41181056.210299999</v>
      </c>
      <c r="I83" s="5">
        <f t="shared" si="5"/>
        <v>199848770.7735</v>
      </c>
      <c r="J83" s="7"/>
      <c r="K83" s="128"/>
      <c r="L83" s="131"/>
      <c r="M83" s="8">
        <v>21</v>
      </c>
      <c r="N83" s="4" t="s">
        <v>514</v>
      </c>
      <c r="O83" s="4">
        <v>148866959.1338</v>
      </c>
      <c r="P83" s="4">
        <v>0</v>
      </c>
      <c r="Q83" s="4">
        <v>246675.41250000001</v>
      </c>
      <c r="R83" s="4">
        <v>31946673.761599999</v>
      </c>
      <c r="S83" s="5">
        <f t="shared" si="6"/>
        <v>181060308.30789998</v>
      </c>
    </row>
    <row r="84" spans="1:19" ht="24.95" customHeight="1" x14ac:dyDescent="0.2">
      <c r="A84" s="135"/>
      <c r="B84" s="130"/>
      <c r="C84" s="1">
        <v>5</v>
      </c>
      <c r="D84" s="4" t="s">
        <v>133</v>
      </c>
      <c r="E84" s="4">
        <v>120303621.7596</v>
      </c>
      <c r="F84" s="4">
        <v>0</v>
      </c>
      <c r="G84" s="4">
        <v>199345.4135</v>
      </c>
      <c r="H84" s="4">
        <v>29491419.461599998</v>
      </c>
      <c r="I84" s="5">
        <f t="shared" si="5"/>
        <v>149994386.6347</v>
      </c>
      <c r="J84" s="7"/>
      <c r="K84" s="14"/>
      <c r="L84" s="132" t="s">
        <v>831</v>
      </c>
      <c r="M84" s="133"/>
      <c r="N84" s="134"/>
      <c r="O84" s="10">
        <f>SUM(O63:O83)</f>
        <v>3068451103.8341002</v>
      </c>
      <c r="P84" s="10">
        <f t="shared" ref="P84:S84" si="8">SUM(P63:P83)</f>
        <v>0</v>
      </c>
      <c r="Q84" s="10">
        <f t="shared" si="8"/>
        <v>5084482.4536999995</v>
      </c>
      <c r="R84" s="10">
        <f t="shared" si="8"/>
        <v>654751482.6401</v>
      </c>
      <c r="S84" s="10">
        <f t="shared" si="8"/>
        <v>3728287068.9279003</v>
      </c>
    </row>
    <row r="85" spans="1:19" ht="24.95" customHeight="1" x14ac:dyDescent="0.2">
      <c r="A85" s="135"/>
      <c r="B85" s="130"/>
      <c r="C85" s="1">
        <v>6</v>
      </c>
      <c r="D85" s="4" t="s">
        <v>134</v>
      </c>
      <c r="E85" s="4">
        <v>138496294.9303</v>
      </c>
      <c r="F85" s="4">
        <v>0</v>
      </c>
      <c r="G85" s="4">
        <v>229491.0226</v>
      </c>
      <c r="H85" s="4">
        <v>34674706.134599999</v>
      </c>
      <c r="I85" s="5">
        <f t="shared" si="5"/>
        <v>173400492.08749998</v>
      </c>
      <c r="J85" s="7"/>
      <c r="K85" s="126">
        <v>22</v>
      </c>
      <c r="L85" s="129" t="s">
        <v>44</v>
      </c>
      <c r="M85" s="8">
        <v>1</v>
      </c>
      <c r="N85" s="4" t="s">
        <v>515</v>
      </c>
      <c r="O85" s="4">
        <v>159011282.95030001</v>
      </c>
      <c r="P85" s="4">
        <v>-17480389.989999998</v>
      </c>
      <c r="Q85" s="4">
        <v>263484.75199999998</v>
      </c>
      <c r="R85" s="4">
        <v>34712616.4969</v>
      </c>
      <c r="S85" s="5">
        <f t="shared" si="6"/>
        <v>176506994.20919999</v>
      </c>
    </row>
    <row r="86" spans="1:19" ht="24.95" customHeight="1" x14ac:dyDescent="0.2">
      <c r="A86" s="135"/>
      <c r="B86" s="130"/>
      <c r="C86" s="1">
        <v>7</v>
      </c>
      <c r="D86" s="4" t="s">
        <v>135</v>
      </c>
      <c r="E86" s="4">
        <v>128354822.3506</v>
      </c>
      <c r="F86" s="4">
        <v>0</v>
      </c>
      <c r="G86" s="4">
        <v>212686.40760000001</v>
      </c>
      <c r="H86" s="4">
        <v>32597146.704799999</v>
      </c>
      <c r="I86" s="5">
        <f t="shared" si="5"/>
        <v>161164655.463</v>
      </c>
      <c r="J86" s="7"/>
      <c r="K86" s="127"/>
      <c r="L86" s="130"/>
      <c r="M86" s="8">
        <v>2</v>
      </c>
      <c r="N86" s="4" t="s">
        <v>516</v>
      </c>
      <c r="O86" s="4">
        <v>140601857.46650001</v>
      </c>
      <c r="P86" s="4">
        <v>-17480389.989999998</v>
      </c>
      <c r="Q86" s="4">
        <v>232979.98009999999</v>
      </c>
      <c r="R86" s="4">
        <v>29296613.8748</v>
      </c>
      <c r="S86" s="5">
        <f t="shared" si="6"/>
        <v>152651061.33140004</v>
      </c>
    </row>
    <row r="87" spans="1:19" ht="24.95" customHeight="1" x14ac:dyDescent="0.2">
      <c r="A87" s="135"/>
      <c r="B87" s="130"/>
      <c r="C87" s="1">
        <v>8</v>
      </c>
      <c r="D87" s="4" t="s">
        <v>136</v>
      </c>
      <c r="E87" s="4">
        <v>114765159.72849999</v>
      </c>
      <c r="F87" s="4">
        <v>0</v>
      </c>
      <c r="G87" s="4">
        <v>190168.0754</v>
      </c>
      <c r="H87" s="4">
        <v>28391172.087099999</v>
      </c>
      <c r="I87" s="5">
        <f t="shared" si="5"/>
        <v>143346499.89099997</v>
      </c>
      <c r="J87" s="7"/>
      <c r="K87" s="127"/>
      <c r="L87" s="130"/>
      <c r="M87" s="8">
        <v>3</v>
      </c>
      <c r="N87" s="4" t="s">
        <v>517</v>
      </c>
      <c r="O87" s="4">
        <v>177446357.9569</v>
      </c>
      <c r="P87" s="4">
        <v>-17480389.989999998</v>
      </c>
      <c r="Q87" s="4">
        <v>294032.02559999999</v>
      </c>
      <c r="R87" s="4">
        <v>39130896.952699997</v>
      </c>
      <c r="S87" s="5">
        <f t="shared" si="6"/>
        <v>199390896.94519997</v>
      </c>
    </row>
    <row r="88" spans="1:19" ht="24.95" customHeight="1" x14ac:dyDescent="0.2">
      <c r="A88" s="135"/>
      <c r="B88" s="130"/>
      <c r="C88" s="1">
        <v>9</v>
      </c>
      <c r="D88" s="4" t="s">
        <v>137</v>
      </c>
      <c r="E88" s="4">
        <v>127468222.9822</v>
      </c>
      <c r="F88" s="4">
        <v>0</v>
      </c>
      <c r="G88" s="4">
        <v>211217.2954</v>
      </c>
      <c r="H88" s="4">
        <v>32585009.1305</v>
      </c>
      <c r="I88" s="5">
        <f t="shared" si="5"/>
        <v>160264449.40809998</v>
      </c>
      <c r="J88" s="7"/>
      <c r="K88" s="127"/>
      <c r="L88" s="130"/>
      <c r="M88" s="8">
        <v>4</v>
      </c>
      <c r="N88" s="4" t="s">
        <v>518</v>
      </c>
      <c r="O88" s="4">
        <v>140500208.87459999</v>
      </c>
      <c r="P88" s="4">
        <v>-17480389.989999998</v>
      </c>
      <c r="Q88" s="4">
        <v>232811.5465</v>
      </c>
      <c r="R88" s="4">
        <v>30494911.151000001</v>
      </c>
      <c r="S88" s="5">
        <f t="shared" si="6"/>
        <v>153747541.5821</v>
      </c>
    </row>
    <row r="89" spans="1:19" ht="24.95" customHeight="1" x14ac:dyDescent="0.2">
      <c r="A89" s="135"/>
      <c r="B89" s="130"/>
      <c r="C89" s="1">
        <v>10</v>
      </c>
      <c r="D89" s="4" t="s">
        <v>138</v>
      </c>
      <c r="E89" s="4">
        <v>201659323.78889999</v>
      </c>
      <c r="F89" s="4">
        <v>0</v>
      </c>
      <c r="G89" s="4">
        <v>334153.37530000001</v>
      </c>
      <c r="H89" s="4">
        <v>51066127.238600001</v>
      </c>
      <c r="I89" s="5">
        <f t="shared" si="5"/>
        <v>253059604.40279996</v>
      </c>
      <c r="J89" s="7"/>
      <c r="K89" s="127"/>
      <c r="L89" s="130"/>
      <c r="M89" s="8">
        <v>5</v>
      </c>
      <c r="N89" s="4" t="s">
        <v>519</v>
      </c>
      <c r="O89" s="4">
        <v>192107426.06389999</v>
      </c>
      <c r="P89" s="4">
        <v>-17480389.989999998</v>
      </c>
      <c r="Q89" s="4">
        <v>318325.6972</v>
      </c>
      <c r="R89" s="4">
        <v>38653463.095700003</v>
      </c>
      <c r="S89" s="5">
        <f t="shared" si="6"/>
        <v>213598824.86679998</v>
      </c>
    </row>
    <row r="90" spans="1:19" ht="24.95" customHeight="1" x14ac:dyDescent="0.2">
      <c r="A90" s="135"/>
      <c r="B90" s="130"/>
      <c r="C90" s="1">
        <v>11</v>
      </c>
      <c r="D90" s="4" t="s">
        <v>139</v>
      </c>
      <c r="E90" s="4">
        <v>140153473.56380001</v>
      </c>
      <c r="F90" s="4">
        <v>0</v>
      </c>
      <c r="G90" s="4">
        <v>232236.9994</v>
      </c>
      <c r="H90" s="4">
        <v>35938234.396499999</v>
      </c>
      <c r="I90" s="5">
        <f t="shared" si="5"/>
        <v>176323944.95969999</v>
      </c>
      <c r="J90" s="7"/>
      <c r="K90" s="127"/>
      <c r="L90" s="130"/>
      <c r="M90" s="8">
        <v>6</v>
      </c>
      <c r="N90" s="4" t="s">
        <v>520</v>
      </c>
      <c r="O90" s="4">
        <v>149364929.7202</v>
      </c>
      <c r="P90" s="4">
        <v>-17480389.989999998</v>
      </c>
      <c r="Q90" s="4">
        <v>247500.55929999999</v>
      </c>
      <c r="R90" s="4">
        <v>29690440.865499999</v>
      </c>
      <c r="S90" s="5">
        <f t="shared" si="6"/>
        <v>161822481.155</v>
      </c>
    </row>
    <row r="91" spans="1:19" ht="24.95" customHeight="1" x14ac:dyDescent="0.2">
      <c r="A91" s="135"/>
      <c r="B91" s="130"/>
      <c r="C91" s="1">
        <v>12</v>
      </c>
      <c r="D91" s="4" t="s">
        <v>140</v>
      </c>
      <c r="E91" s="4">
        <v>171351693.00330001</v>
      </c>
      <c r="F91" s="4">
        <v>0</v>
      </c>
      <c r="G91" s="4">
        <v>283933.04859999998</v>
      </c>
      <c r="H91" s="4">
        <v>42344364.724799998</v>
      </c>
      <c r="I91" s="5">
        <f t="shared" si="5"/>
        <v>213979990.77669999</v>
      </c>
      <c r="J91" s="7"/>
      <c r="K91" s="127"/>
      <c r="L91" s="130"/>
      <c r="M91" s="8">
        <v>7</v>
      </c>
      <c r="N91" s="4" t="s">
        <v>521</v>
      </c>
      <c r="O91" s="4">
        <v>125330740.91320001</v>
      </c>
      <c r="P91" s="4">
        <v>-17480389.989999998</v>
      </c>
      <c r="Q91" s="4">
        <v>207675.44649999999</v>
      </c>
      <c r="R91" s="4">
        <v>26414380.7366</v>
      </c>
      <c r="S91" s="5">
        <f t="shared" si="6"/>
        <v>134472407.10630003</v>
      </c>
    </row>
    <row r="92" spans="1:19" ht="24.95" customHeight="1" x14ac:dyDescent="0.2">
      <c r="A92" s="135"/>
      <c r="B92" s="130"/>
      <c r="C92" s="1">
        <v>13</v>
      </c>
      <c r="D92" s="4" t="s">
        <v>141</v>
      </c>
      <c r="E92" s="4">
        <v>125899757.9798</v>
      </c>
      <c r="F92" s="4">
        <v>0</v>
      </c>
      <c r="G92" s="4">
        <v>208618.3187</v>
      </c>
      <c r="H92" s="4">
        <v>31922799.352400001</v>
      </c>
      <c r="I92" s="5">
        <f t="shared" si="5"/>
        <v>158031175.65090001</v>
      </c>
      <c r="J92" s="7"/>
      <c r="K92" s="127"/>
      <c r="L92" s="130"/>
      <c r="M92" s="8">
        <v>8</v>
      </c>
      <c r="N92" s="4" t="s">
        <v>522</v>
      </c>
      <c r="O92" s="4">
        <v>146862768.51969999</v>
      </c>
      <c r="P92" s="4">
        <v>-17480389.989999998</v>
      </c>
      <c r="Q92" s="4">
        <v>243354.4301</v>
      </c>
      <c r="R92" s="4">
        <v>31039203.377999999</v>
      </c>
      <c r="S92" s="5">
        <f t="shared" si="6"/>
        <v>160664936.3378</v>
      </c>
    </row>
    <row r="93" spans="1:19" ht="24.95" customHeight="1" x14ac:dyDescent="0.2">
      <c r="A93" s="135"/>
      <c r="B93" s="130"/>
      <c r="C93" s="1">
        <v>14</v>
      </c>
      <c r="D93" s="4" t="s">
        <v>142</v>
      </c>
      <c r="E93" s="4">
        <v>124830359.19329999</v>
      </c>
      <c r="F93" s="4">
        <v>0</v>
      </c>
      <c r="G93" s="4">
        <v>206846.30439999999</v>
      </c>
      <c r="H93" s="4">
        <v>32540120.447999999</v>
      </c>
      <c r="I93" s="5">
        <f t="shared" si="5"/>
        <v>157577325.94569999</v>
      </c>
      <c r="J93" s="7"/>
      <c r="K93" s="127"/>
      <c r="L93" s="130"/>
      <c r="M93" s="8">
        <v>9</v>
      </c>
      <c r="N93" s="4" t="s">
        <v>523</v>
      </c>
      <c r="O93" s="4">
        <v>144028887.3452</v>
      </c>
      <c r="P93" s="4">
        <v>-17480389.989999998</v>
      </c>
      <c r="Q93" s="4">
        <v>238658.63449999999</v>
      </c>
      <c r="R93" s="4">
        <v>29134417.910300002</v>
      </c>
      <c r="S93" s="5">
        <f t="shared" si="6"/>
        <v>155921573.90000001</v>
      </c>
    </row>
    <row r="94" spans="1:19" ht="24.95" customHeight="1" x14ac:dyDescent="0.2">
      <c r="A94" s="135"/>
      <c r="B94" s="130"/>
      <c r="C94" s="1">
        <v>15</v>
      </c>
      <c r="D94" s="4" t="s">
        <v>143</v>
      </c>
      <c r="E94" s="4">
        <v>149823765.27630001</v>
      </c>
      <c r="F94" s="4">
        <v>0</v>
      </c>
      <c r="G94" s="4">
        <v>248260.85860000001</v>
      </c>
      <c r="H94" s="4">
        <v>37699538.818599999</v>
      </c>
      <c r="I94" s="5">
        <f t="shared" si="5"/>
        <v>187771564.9535</v>
      </c>
      <c r="J94" s="7"/>
      <c r="K94" s="127"/>
      <c r="L94" s="130"/>
      <c r="M94" s="8">
        <v>10</v>
      </c>
      <c r="N94" s="4" t="s">
        <v>524</v>
      </c>
      <c r="O94" s="4">
        <v>152271210.8184</v>
      </c>
      <c r="P94" s="4">
        <v>-17480389.989999998</v>
      </c>
      <c r="Q94" s="4">
        <v>252316.3229</v>
      </c>
      <c r="R94" s="4">
        <v>30864666.416200001</v>
      </c>
      <c r="S94" s="5">
        <f t="shared" si="6"/>
        <v>165907803.5675</v>
      </c>
    </row>
    <row r="95" spans="1:19" ht="24.95" customHeight="1" x14ac:dyDescent="0.2">
      <c r="A95" s="135"/>
      <c r="B95" s="130"/>
      <c r="C95" s="1">
        <v>16</v>
      </c>
      <c r="D95" s="4" t="s">
        <v>144</v>
      </c>
      <c r="E95" s="4">
        <v>143160847.338</v>
      </c>
      <c r="F95" s="4">
        <v>0</v>
      </c>
      <c r="G95" s="4">
        <v>237220.27549999999</v>
      </c>
      <c r="H95" s="4">
        <v>36900832.185699999</v>
      </c>
      <c r="I95" s="5">
        <f t="shared" si="5"/>
        <v>180298899.7992</v>
      </c>
      <c r="J95" s="7"/>
      <c r="K95" s="127"/>
      <c r="L95" s="130"/>
      <c r="M95" s="8">
        <v>11</v>
      </c>
      <c r="N95" s="4" t="s">
        <v>44</v>
      </c>
      <c r="O95" s="4">
        <v>134042614.45370001</v>
      </c>
      <c r="P95" s="4">
        <v>-17480389.989999998</v>
      </c>
      <c r="Q95" s="4">
        <v>222111.18840000001</v>
      </c>
      <c r="R95" s="4">
        <v>28861220.777800001</v>
      </c>
      <c r="S95" s="5">
        <f t="shared" si="6"/>
        <v>145645556.42990002</v>
      </c>
    </row>
    <row r="96" spans="1:19" ht="24.95" customHeight="1" x14ac:dyDescent="0.2">
      <c r="A96" s="135"/>
      <c r="B96" s="130"/>
      <c r="C96" s="1">
        <v>17</v>
      </c>
      <c r="D96" s="4" t="s">
        <v>145</v>
      </c>
      <c r="E96" s="4">
        <v>119929246.8327</v>
      </c>
      <c r="F96" s="4">
        <v>0</v>
      </c>
      <c r="G96" s="4">
        <v>198725.06700000001</v>
      </c>
      <c r="H96" s="4">
        <v>30327759.3554</v>
      </c>
      <c r="I96" s="5">
        <f t="shared" si="5"/>
        <v>150455731.25510001</v>
      </c>
      <c r="J96" s="7"/>
      <c r="K96" s="127"/>
      <c r="L96" s="130"/>
      <c r="M96" s="8">
        <v>12</v>
      </c>
      <c r="N96" s="4" t="s">
        <v>525</v>
      </c>
      <c r="O96" s="4">
        <v>171133181.715</v>
      </c>
      <c r="P96" s="4">
        <v>-17480389.989999998</v>
      </c>
      <c r="Q96" s="4">
        <v>283570.97120000003</v>
      </c>
      <c r="R96" s="4">
        <v>34242505.869000003</v>
      </c>
      <c r="S96" s="5">
        <f t="shared" si="6"/>
        <v>188178868.56519997</v>
      </c>
    </row>
    <row r="97" spans="1:19" ht="24.95" customHeight="1" x14ac:dyDescent="0.2">
      <c r="A97" s="135"/>
      <c r="B97" s="130"/>
      <c r="C97" s="1">
        <v>18</v>
      </c>
      <c r="D97" s="4" t="s">
        <v>146</v>
      </c>
      <c r="E97" s="4">
        <v>124268542.3785</v>
      </c>
      <c r="F97" s="4">
        <v>0</v>
      </c>
      <c r="G97" s="4">
        <v>205915.36309999999</v>
      </c>
      <c r="H97" s="4">
        <v>31122465.335299999</v>
      </c>
      <c r="I97" s="5">
        <f t="shared" si="5"/>
        <v>155596923.07690001</v>
      </c>
      <c r="J97" s="7"/>
      <c r="K97" s="127"/>
      <c r="L97" s="130"/>
      <c r="M97" s="8">
        <v>13</v>
      </c>
      <c r="N97" s="4" t="s">
        <v>526</v>
      </c>
      <c r="O97" s="4">
        <v>112958113.42110001</v>
      </c>
      <c r="P97" s="4">
        <v>-17480389.989999998</v>
      </c>
      <c r="Q97" s="4">
        <v>187173.76500000001</v>
      </c>
      <c r="R97" s="4">
        <v>23988357.6523</v>
      </c>
      <c r="S97" s="5">
        <f t="shared" si="6"/>
        <v>119653254.84840001</v>
      </c>
    </row>
    <row r="98" spans="1:19" ht="24.95" customHeight="1" x14ac:dyDescent="0.2">
      <c r="A98" s="135"/>
      <c r="B98" s="130"/>
      <c r="C98" s="1">
        <v>19</v>
      </c>
      <c r="D98" s="4" t="s">
        <v>147</v>
      </c>
      <c r="E98" s="4">
        <v>134199474.3291</v>
      </c>
      <c r="F98" s="4">
        <v>0</v>
      </c>
      <c r="G98" s="4">
        <v>222371.10819999999</v>
      </c>
      <c r="H98" s="4">
        <v>33546115.150899999</v>
      </c>
      <c r="I98" s="5">
        <f t="shared" si="5"/>
        <v>167967960.5882</v>
      </c>
      <c r="J98" s="7"/>
      <c r="K98" s="127"/>
      <c r="L98" s="130"/>
      <c r="M98" s="8">
        <v>14</v>
      </c>
      <c r="N98" s="4" t="s">
        <v>527</v>
      </c>
      <c r="O98" s="4">
        <v>164224136.16859999</v>
      </c>
      <c r="P98" s="4">
        <v>-17480389.989999998</v>
      </c>
      <c r="Q98" s="4">
        <v>272122.55</v>
      </c>
      <c r="R98" s="4">
        <v>34032844.530299999</v>
      </c>
      <c r="S98" s="5">
        <f t="shared" si="6"/>
        <v>181048713.25889999</v>
      </c>
    </row>
    <row r="99" spans="1:19" ht="24.95" customHeight="1" x14ac:dyDescent="0.2">
      <c r="A99" s="135"/>
      <c r="B99" s="130"/>
      <c r="C99" s="1">
        <v>20</v>
      </c>
      <c r="D99" s="4" t="s">
        <v>148</v>
      </c>
      <c r="E99" s="4">
        <v>135806474.81709999</v>
      </c>
      <c r="F99" s="4">
        <v>0</v>
      </c>
      <c r="G99" s="4">
        <v>225033.93890000001</v>
      </c>
      <c r="H99" s="4">
        <v>34549194.123599999</v>
      </c>
      <c r="I99" s="5">
        <f t="shared" si="5"/>
        <v>170580702.87959999</v>
      </c>
      <c r="J99" s="7"/>
      <c r="K99" s="127"/>
      <c r="L99" s="130"/>
      <c r="M99" s="8">
        <v>15</v>
      </c>
      <c r="N99" s="4" t="s">
        <v>528</v>
      </c>
      <c r="O99" s="4">
        <v>109662369.9797</v>
      </c>
      <c r="P99" s="4">
        <v>-17480389.989999998</v>
      </c>
      <c r="Q99" s="4">
        <v>181712.65470000001</v>
      </c>
      <c r="R99" s="4">
        <v>23688986.756299999</v>
      </c>
      <c r="S99" s="5">
        <f t="shared" si="6"/>
        <v>116052679.4007</v>
      </c>
    </row>
    <row r="100" spans="1:19" ht="24.95" customHeight="1" x14ac:dyDescent="0.2">
      <c r="A100" s="135"/>
      <c r="B100" s="131"/>
      <c r="C100" s="1">
        <v>21</v>
      </c>
      <c r="D100" s="4" t="s">
        <v>149</v>
      </c>
      <c r="E100" s="4">
        <v>130394214.698</v>
      </c>
      <c r="F100" s="4">
        <v>0</v>
      </c>
      <c r="G100" s="4">
        <v>216065.7199</v>
      </c>
      <c r="H100" s="4">
        <v>33249388.754299998</v>
      </c>
      <c r="I100" s="5">
        <f t="shared" si="5"/>
        <v>163859669.17219999</v>
      </c>
      <c r="J100" s="7"/>
      <c r="K100" s="127"/>
      <c r="L100" s="130"/>
      <c r="M100" s="8">
        <v>16</v>
      </c>
      <c r="N100" s="4" t="s">
        <v>529</v>
      </c>
      <c r="O100" s="4">
        <v>158985444.1611</v>
      </c>
      <c r="P100" s="4">
        <v>-17480389.989999998</v>
      </c>
      <c r="Q100" s="4">
        <v>263441.93660000002</v>
      </c>
      <c r="R100" s="4">
        <v>34563778.6448</v>
      </c>
      <c r="S100" s="5">
        <f t="shared" si="6"/>
        <v>176332274.7525</v>
      </c>
    </row>
    <row r="101" spans="1:19" ht="24.95" customHeight="1" x14ac:dyDescent="0.2">
      <c r="A101" s="1"/>
      <c r="B101" s="132" t="s">
        <v>814</v>
      </c>
      <c r="C101" s="133"/>
      <c r="D101" s="134"/>
      <c r="E101" s="10">
        <f>SUM(E80:E100)</f>
        <v>2941433945.5313997</v>
      </c>
      <c r="F101" s="10">
        <f t="shared" ref="F101:I101" si="9">SUM(F80:F100)</f>
        <v>0</v>
      </c>
      <c r="G101" s="10">
        <f t="shared" si="9"/>
        <v>4874012.5811000001</v>
      </c>
      <c r="H101" s="10">
        <f t="shared" si="9"/>
        <v>742544259.87189996</v>
      </c>
      <c r="I101" s="10">
        <f t="shared" si="9"/>
        <v>3688852217.9844003</v>
      </c>
      <c r="J101" s="7"/>
      <c r="K101" s="127"/>
      <c r="L101" s="130"/>
      <c r="M101" s="8">
        <v>17</v>
      </c>
      <c r="N101" s="4" t="s">
        <v>530</v>
      </c>
      <c r="O101" s="4">
        <v>198837055.87310001</v>
      </c>
      <c r="P101" s="4">
        <v>-17480389.989999998</v>
      </c>
      <c r="Q101" s="4">
        <v>329476.82319999998</v>
      </c>
      <c r="R101" s="4">
        <v>42718397.7443</v>
      </c>
      <c r="S101" s="5">
        <f t="shared" si="6"/>
        <v>224404540.4506</v>
      </c>
    </row>
    <row r="102" spans="1:19" ht="24.95" customHeight="1" x14ac:dyDescent="0.2">
      <c r="A102" s="135">
        <v>5</v>
      </c>
      <c r="B102" s="129" t="s">
        <v>27</v>
      </c>
      <c r="C102" s="1">
        <v>1</v>
      </c>
      <c r="D102" s="4" t="s">
        <v>150</v>
      </c>
      <c r="E102" s="4">
        <v>219858742.9023</v>
      </c>
      <c r="F102" s="4">
        <v>0</v>
      </c>
      <c r="G102" s="4">
        <v>364310.16259999998</v>
      </c>
      <c r="H102" s="4">
        <v>43046767.603399999</v>
      </c>
      <c r="I102" s="5">
        <f t="shared" si="5"/>
        <v>263269820.6683</v>
      </c>
      <c r="J102" s="7"/>
      <c r="K102" s="127"/>
      <c r="L102" s="130"/>
      <c r="M102" s="8">
        <v>18</v>
      </c>
      <c r="N102" s="4" t="s">
        <v>531</v>
      </c>
      <c r="O102" s="4">
        <v>150196840.97499999</v>
      </c>
      <c r="P102" s="4">
        <v>-17480389.989999998</v>
      </c>
      <c r="Q102" s="4">
        <v>248879.05220000001</v>
      </c>
      <c r="R102" s="4">
        <v>31861846.120999999</v>
      </c>
      <c r="S102" s="5">
        <f t="shared" si="6"/>
        <v>164827176.1582</v>
      </c>
    </row>
    <row r="103" spans="1:19" ht="24.95" customHeight="1" x14ac:dyDescent="0.2">
      <c r="A103" s="135"/>
      <c r="B103" s="130"/>
      <c r="C103" s="1">
        <v>2</v>
      </c>
      <c r="D103" s="4" t="s">
        <v>27</v>
      </c>
      <c r="E103" s="4">
        <v>265502587.87979999</v>
      </c>
      <c r="F103" s="4">
        <v>0</v>
      </c>
      <c r="G103" s="4">
        <v>439942.891</v>
      </c>
      <c r="H103" s="4">
        <v>54193400.470899999</v>
      </c>
      <c r="I103" s="5">
        <f t="shared" si="5"/>
        <v>320135931.24169999</v>
      </c>
      <c r="J103" s="7"/>
      <c r="K103" s="127"/>
      <c r="L103" s="130"/>
      <c r="M103" s="8">
        <v>19</v>
      </c>
      <c r="N103" s="4" t="s">
        <v>532</v>
      </c>
      <c r="O103" s="4">
        <v>142213269.676</v>
      </c>
      <c r="P103" s="4">
        <v>-17480389.989999998</v>
      </c>
      <c r="Q103" s="4">
        <v>235650.12109999999</v>
      </c>
      <c r="R103" s="4">
        <v>28352798.812199999</v>
      </c>
      <c r="S103" s="5">
        <f t="shared" si="6"/>
        <v>153321328.61930001</v>
      </c>
    </row>
    <row r="104" spans="1:19" ht="24.95" customHeight="1" x14ac:dyDescent="0.2">
      <c r="A104" s="135"/>
      <c r="B104" s="130"/>
      <c r="C104" s="1">
        <v>3</v>
      </c>
      <c r="D104" s="4" t="s">
        <v>151</v>
      </c>
      <c r="E104" s="4">
        <v>116116618.66859999</v>
      </c>
      <c r="F104" s="4">
        <v>0</v>
      </c>
      <c r="G104" s="4">
        <v>192407.46890000001</v>
      </c>
      <c r="H104" s="4">
        <v>26419714.8202</v>
      </c>
      <c r="I104" s="5">
        <f t="shared" si="5"/>
        <v>142728740.95769998</v>
      </c>
      <c r="J104" s="7"/>
      <c r="K104" s="127"/>
      <c r="L104" s="130"/>
      <c r="M104" s="8">
        <v>20</v>
      </c>
      <c r="N104" s="4" t="s">
        <v>533</v>
      </c>
      <c r="O104" s="4">
        <v>152487007.64399999</v>
      </c>
      <c r="P104" s="4">
        <v>-17480389.989999998</v>
      </c>
      <c r="Q104" s="4">
        <v>252673.90239999999</v>
      </c>
      <c r="R104" s="4">
        <v>31107214.478500001</v>
      </c>
      <c r="S104" s="5">
        <f t="shared" si="6"/>
        <v>166366506.03489998</v>
      </c>
    </row>
    <row r="105" spans="1:19" ht="24.95" customHeight="1" x14ac:dyDescent="0.2">
      <c r="A105" s="135"/>
      <c r="B105" s="130"/>
      <c r="C105" s="1">
        <v>4</v>
      </c>
      <c r="D105" s="4" t="s">
        <v>152</v>
      </c>
      <c r="E105" s="4">
        <v>137230871.38980001</v>
      </c>
      <c r="F105" s="4">
        <v>0</v>
      </c>
      <c r="G105" s="4">
        <v>227394.19140000001</v>
      </c>
      <c r="H105" s="4">
        <v>30942961.560699999</v>
      </c>
      <c r="I105" s="5">
        <f t="shared" si="5"/>
        <v>168401227.1419</v>
      </c>
      <c r="J105" s="7"/>
      <c r="K105" s="128"/>
      <c r="L105" s="131"/>
      <c r="M105" s="8">
        <v>21</v>
      </c>
      <c r="N105" s="4" t="s">
        <v>534</v>
      </c>
      <c r="O105" s="4">
        <v>149203270.6022</v>
      </c>
      <c r="P105" s="4">
        <v>-17480389.989999998</v>
      </c>
      <c r="Q105" s="4">
        <v>247232.68700000001</v>
      </c>
      <c r="R105" s="4">
        <v>30505556.956300002</v>
      </c>
      <c r="S105" s="5">
        <f t="shared" si="6"/>
        <v>162475670.25550002</v>
      </c>
    </row>
    <row r="106" spans="1:19" ht="24.95" customHeight="1" x14ac:dyDescent="0.2">
      <c r="A106" s="135"/>
      <c r="B106" s="130"/>
      <c r="C106" s="1">
        <v>5</v>
      </c>
      <c r="D106" s="4" t="s">
        <v>153</v>
      </c>
      <c r="E106" s="4">
        <v>174083011.92640001</v>
      </c>
      <c r="F106" s="4">
        <v>0</v>
      </c>
      <c r="G106" s="4">
        <v>288458.89659999998</v>
      </c>
      <c r="H106" s="4">
        <v>37769499.489399999</v>
      </c>
      <c r="I106" s="5">
        <f t="shared" si="5"/>
        <v>212140970.31240001</v>
      </c>
      <c r="J106" s="7"/>
      <c r="K106" s="14"/>
      <c r="L106" s="132" t="s">
        <v>832</v>
      </c>
      <c r="M106" s="133"/>
      <c r="N106" s="134"/>
      <c r="O106" s="10">
        <f>SUM(O85:O105)</f>
        <v>3171468975.2983999</v>
      </c>
      <c r="P106" s="10">
        <f t="shared" ref="P106:S106" si="10">SUM(P85:P105)</f>
        <v>-367088189.79000008</v>
      </c>
      <c r="Q106" s="10">
        <f t="shared" si="10"/>
        <v>5255185.0465000002</v>
      </c>
      <c r="R106" s="10">
        <f t="shared" si="10"/>
        <v>663355119.22049999</v>
      </c>
      <c r="S106" s="10">
        <f t="shared" si="10"/>
        <v>3472991089.7754006</v>
      </c>
    </row>
    <row r="107" spans="1:19" ht="24.95" customHeight="1" x14ac:dyDescent="0.2">
      <c r="A107" s="135"/>
      <c r="B107" s="130"/>
      <c r="C107" s="1">
        <v>6</v>
      </c>
      <c r="D107" s="4" t="s">
        <v>154</v>
      </c>
      <c r="E107" s="4">
        <v>115275117.84020001</v>
      </c>
      <c r="F107" s="4">
        <v>0</v>
      </c>
      <c r="G107" s="4">
        <v>191013.0858</v>
      </c>
      <c r="H107" s="4">
        <v>26808117.196699999</v>
      </c>
      <c r="I107" s="5">
        <f t="shared" si="5"/>
        <v>142274248.12270001</v>
      </c>
      <c r="J107" s="7"/>
      <c r="K107" s="126">
        <v>23</v>
      </c>
      <c r="L107" s="129" t="s">
        <v>45</v>
      </c>
      <c r="M107" s="8">
        <v>1</v>
      </c>
      <c r="N107" s="4" t="s">
        <v>535</v>
      </c>
      <c r="O107" s="4">
        <v>128859778.4614</v>
      </c>
      <c r="P107" s="4">
        <v>0</v>
      </c>
      <c r="Q107" s="4">
        <v>213523.12959999999</v>
      </c>
      <c r="R107" s="4">
        <v>29765380.719999999</v>
      </c>
      <c r="S107" s="5">
        <f t="shared" si="6"/>
        <v>158838682.31099999</v>
      </c>
    </row>
    <row r="108" spans="1:19" ht="24.95" customHeight="1" x14ac:dyDescent="0.2">
      <c r="A108" s="135"/>
      <c r="B108" s="130"/>
      <c r="C108" s="1">
        <v>7</v>
      </c>
      <c r="D108" s="4" t="s">
        <v>155</v>
      </c>
      <c r="E108" s="4">
        <v>183906686.06009999</v>
      </c>
      <c r="F108" s="4">
        <v>0</v>
      </c>
      <c r="G108" s="4">
        <v>304736.91340000002</v>
      </c>
      <c r="H108" s="4">
        <v>40128596.395999998</v>
      </c>
      <c r="I108" s="5">
        <f t="shared" si="5"/>
        <v>224340019.36949998</v>
      </c>
      <c r="J108" s="7"/>
      <c r="K108" s="127"/>
      <c r="L108" s="130"/>
      <c r="M108" s="8">
        <v>2</v>
      </c>
      <c r="N108" s="4" t="s">
        <v>536</v>
      </c>
      <c r="O108" s="4">
        <v>211902435.49160001</v>
      </c>
      <c r="P108" s="4">
        <v>0</v>
      </c>
      <c r="Q108" s="4">
        <v>351126.40830000001</v>
      </c>
      <c r="R108" s="4">
        <v>35395045.333700001</v>
      </c>
      <c r="S108" s="5">
        <f t="shared" si="6"/>
        <v>247648607.23360002</v>
      </c>
    </row>
    <row r="109" spans="1:19" ht="24.95" customHeight="1" x14ac:dyDescent="0.2">
      <c r="A109" s="135"/>
      <c r="B109" s="130"/>
      <c r="C109" s="1">
        <v>8</v>
      </c>
      <c r="D109" s="4" t="s">
        <v>156</v>
      </c>
      <c r="E109" s="4">
        <v>185648439.7757</v>
      </c>
      <c r="F109" s="4">
        <v>0</v>
      </c>
      <c r="G109" s="4">
        <v>307623.03279999999</v>
      </c>
      <c r="H109" s="4">
        <v>37692944.6215</v>
      </c>
      <c r="I109" s="5">
        <f t="shared" si="5"/>
        <v>223649007.43000001</v>
      </c>
      <c r="J109" s="7"/>
      <c r="K109" s="127"/>
      <c r="L109" s="130"/>
      <c r="M109" s="8">
        <v>3</v>
      </c>
      <c r="N109" s="4" t="s">
        <v>537</v>
      </c>
      <c r="O109" s="4">
        <v>162409915.50690001</v>
      </c>
      <c r="P109" s="4">
        <v>0</v>
      </c>
      <c r="Q109" s="4">
        <v>269116.35149999999</v>
      </c>
      <c r="R109" s="4">
        <v>34853261.990800001</v>
      </c>
      <c r="S109" s="5">
        <f t="shared" si="6"/>
        <v>197532293.84920001</v>
      </c>
    </row>
    <row r="110" spans="1:19" ht="24.95" customHeight="1" x14ac:dyDescent="0.2">
      <c r="A110" s="135"/>
      <c r="B110" s="130"/>
      <c r="C110" s="1">
        <v>9</v>
      </c>
      <c r="D110" s="4" t="s">
        <v>157</v>
      </c>
      <c r="E110" s="4">
        <v>130583129.0607</v>
      </c>
      <c r="F110" s="4">
        <v>0</v>
      </c>
      <c r="G110" s="4">
        <v>216378.75459999999</v>
      </c>
      <c r="H110" s="4">
        <v>31352994.586399999</v>
      </c>
      <c r="I110" s="5">
        <f t="shared" si="5"/>
        <v>162152502.40169999</v>
      </c>
      <c r="J110" s="7"/>
      <c r="K110" s="127"/>
      <c r="L110" s="130"/>
      <c r="M110" s="8">
        <v>4</v>
      </c>
      <c r="N110" s="4" t="s">
        <v>35</v>
      </c>
      <c r="O110" s="4">
        <v>98904025.518600002</v>
      </c>
      <c r="P110" s="4">
        <v>0</v>
      </c>
      <c r="Q110" s="4">
        <v>163885.87119999999</v>
      </c>
      <c r="R110" s="4">
        <v>24911368.128699999</v>
      </c>
      <c r="S110" s="5">
        <f t="shared" si="6"/>
        <v>123979279.5185</v>
      </c>
    </row>
    <row r="111" spans="1:19" ht="24.95" customHeight="1" x14ac:dyDescent="0.2">
      <c r="A111" s="135"/>
      <c r="B111" s="130"/>
      <c r="C111" s="1">
        <v>10</v>
      </c>
      <c r="D111" s="4" t="s">
        <v>158</v>
      </c>
      <c r="E111" s="4">
        <v>149555793.07319999</v>
      </c>
      <c r="F111" s="4">
        <v>0</v>
      </c>
      <c r="G111" s="4">
        <v>247816.8235</v>
      </c>
      <c r="H111" s="4">
        <v>36304785.848499998</v>
      </c>
      <c r="I111" s="5">
        <f t="shared" si="5"/>
        <v>186108395.74519998</v>
      </c>
      <c r="J111" s="7"/>
      <c r="K111" s="127"/>
      <c r="L111" s="130"/>
      <c r="M111" s="8">
        <v>5</v>
      </c>
      <c r="N111" s="4" t="s">
        <v>538</v>
      </c>
      <c r="O111" s="4">
        <v>171608805.7141</v>
      </c>
      <c r="P111" s="4">
        <v>0</v>
      </c>
      <c r="Q111" s="4">
        <v>284359.08929999999</v>
      </c>
      <c r="R111" s="4">
        <v>35163346.499799997</v>
      </c>
      <c r="S111" s="5">
        <f t="shared" si="6"/>
        <v>207056511.30320001</v>
      </c>
    </row>
    <row r="112" spans="1:19" ht="24.95" customHeight="1" x14ac:dyDescent="0.2">
      <c r="A112" s="135"/>
      <c r="B112" s="130"/>
      <c r="C112" s="1">
        <v>11</v>
      </c>
      <c r="D112" s="4" t="s">
        <v>159</v>
      </c>
      <c r="E112" s="4">
        <v>115721543.8477</v>
      </c>
      <c r="F112" s="4">
        <v>0</v>
      </c>
      <c r="G112" s="4">
        <v>191752.8223</v>
      </c>
      <c r="H112" s="4">
        <v>28702663.704999998</v>
      </c>
      <c r="I112" s="5">
        <f t="shared" si="5"/>
        <v>144615960.375</v>
      </c>
      <c r="J112" s="7"/>
      <c r="K112" s="127"/>
      <c r="L112" s="130"/>
      <c r="M112" s="8">
        <v>6</v>
      </c>
      <c r="N112" s="4" t="s">
        <v>539</v>
      </c>
      <c r="O112" s="4">
        <v>147495585.961</v>
      </c>
      <c r="P112" s="4">
        <v>0</v>
      </c>
      <c r="Q112" s="4">
        <v>244403.0208</v>
      </c>
      <c r="R112" s="4">
        <v>35045903.602399997</v>
      </c>
      <c r="S112" s="5">
        <f t="shared" si="6"/>
        <v>182785892.58419999</v>
      </c>
    </row>
    <row r="113" spans="1:19" ht="24.95" customHeight="1" x14ac:dyDescent="0.2">
      <c r="A113" s="135"/>
      <c r="B113" s="130"/>
      <c r="C113" s="1">
        <v>12</v>
      </c>
      <c r="D113" s="4" t="s">
        <v>160</v>
      </c>
      <c r="E113" s="4">
        <v>179206869.3468</v>
      </c>
      <c r="F113" s="4">
        <v>0</v>
      </c>
      <c r="G113" s="4">
        <v>296949.2268</v>
      </c>
      <c r="H113" s="4">
        <v>40778329.561499998</v>
      </c>
      <c r="I113" s="5">
        <f t="shared" si="5"/>
        <v>220282148.13510001</v>
      </c>
      <c r="J113" s="7"/>
      <c r="K113" s="127"/>
      <c r="L113" s="130"/>
      <c r="M113" s="8">
        <v>7</v>
      </c>
      <c r="N113" s="4" t="s">
        <v>540</v>
      </c>
      <c r="O113" s="4">
        <v>149085178.1523</v>
      </c>
      <c r="P113" s="4">
        <v>0</v>
      </c>
      <c r="Q113" s="4">
        <v>247037.0056</v>
      </c>
      <c r="R113" s="4">
        <v>35342969.0374</v>
      </c>
      <c r="S113" s="5">
        <f t="shared" si="6"/>
        <v>184675184.19530001</v>
      </c>
    </row>
    <row r="114" spans="1:19" ht="24.95" customHeight="1" x14ac:dyDescent="0.2">
      <c r="A114" s="135"/>
      <c r="B114" s="130"/>
      <c r="C114" s="1">
        <v>13</v>
      </c>
      <c r="D114" s="4" t="s">
        <v>161</v>
      </c>
      <c r="E114" s="4">
        <v>147389097.64629999</v>
      </c>
      <c r="F114" s="4">
        <v>0</v>
      </c>
      <c r="G114" s="4">
        <v>244226.56760000001</v>
      </c>
      <c r="H114" s="4">
        <v>30718924.994399998</v>
      </c>
      <c r="I114" s="5">
        <f t="shared" si="5"/>
        <v>178352249.20829999</v>
      </c>
      <c r="J114" s="7"/>
      <c r="K114" s="127"/>
      <c r="L114" s="130"/>
      <c r="M114" s="8">
        <v>8</v>
      </c>
      <c r="N114" s="4" t="s">
        <v>541</v>
      </c>
      <c r="O114" s="4">
        <v>175804133.8337</v>
      </c>
      <c r="P114" s="4">
        <v>0</v>
      </c>
      <c r="Q114" s="4">
        <v>291310.82870000001</v>
      </c>
      <c r="R114" s="4">
        <v>45919271.529799998</v>
      </c>
      <c r="S114" s="5">
        <f t="shared" si="6"/>
        <v>222014716.19220001</v>
      </c>
    </row>
    <row r="115" spans="1:19" ht="24.95" customHeight="1" x14ac:dyDescent="0.2">
      <c r="A115" s="135"/>
      <c r="B115" s="130"/>
      <c r="C115" s="1">
        <v>14</v>
      </c>
      <c r="D115" s="4" t="s">
        <v>162</v>
      </c>
      <c r="E115" s="4">
        <v>172104121.6882</v>
      </c>
      <c r="F115" s="4">
        <v>0</v>
      </c>
      <c r="G115" s="4">
        <v>285179.83740000002</v>
      </c>
      <c r="H115" s="4">
        <v>38575732.774400003</v>
      </c>
      <c r="I115" s="5">
        <f t="shared" si="5"/>
        <v>210965034.29999998</v>
      </c>
      <c r="J115" s="7"/>
      <c r="K115" s="127"/>
      <c r="L115" s="130"/>
      <c r="M115" s="8">
        <v>9</v>
      </c>
      <c r="N115" s="4" t="s">
        <v>542</v>
      </c>
      <c r="O115" s="4">
        <v>127094862.85089999</v>
      </c>
      <c r="P115" s="4">
        <v>0</v>
      </c>
      <c r="Q115" s="4">
        <v>210598.6305</v>
      </c>
      <c r="R115" s="4">
        <v>31269015.967700001</v>
      </c>
      <c r="S115" s="5">
        <f t="shared" si="6"/>
        <v>158574477.44909999</v>
      </c>
    </row>
    <row r="116" spans="1:19" ht="24.95" customHeight="1" x14ac:dyDescent="0.2">
      <c r="A116" s="135"/>
      <c r="B116" s="130"/>
      <c r="C116" s="1">
        <v>15</v>
      </c>
      <c r="D116" s="4" t="s">
        <v>163</v>
      </c>
      <c r="E116" s="4">
        <v>220547625.33039999</v>
      </c>
      <c r="F116" s="4">
        <v>0</v>
      </c>
      <c r="G116" s="4">
        <v>365451.65399999998</v>
      </c>
      <c r="H116" s="4">
        <v>46963881.515100002</v>
      </c>
      <c r="I116" s="5">
        <f t="shared" si="5"/>
        <v>267876958.49950001</v>
      </c>
      <c r="J116" s="7"/>
      <c r="K116" s="127"/>
      <c r="L116" s="130"/>
      <c r="M116" s="8">
        <v>10</v>
      </c>
      <c r="N116" s="4" t="s">
        <v>543</v>
      </c>
      <c r="O116" s="4">
        <v>169014190.8026</v>
      </c>
      <c r="P116" s="4">
        <v>0</v>
      </c>
      <c r="Q116" s="4">
        <v>280059.76260000002</v>
      </c>
      <c r="R116" s="4">
        <v>29611389.4844</v>
      </c>
      <c r="S116" s="5">
        <f t="shared" si="6"/>
        <v>198905640.04960001</v>
      </c>
    </row>
    <row r="117" spans="1:19" ht="24.95" customHeight="1" x14ac:dyDescent="0.2">
      <c r="A117" s="135"/>
      <c r="B117" s="130"/>
      <c r="C117" s="1">
        <v>16</v>
      </c>
      <c r="D117" s="4" t="s">
        <v>164</v>
      </c>
      <c r="E117" s="4">
        <v>165340174.91819999</v>
      </c>
      <c r="F117" s="4">
        <v>0</v>
      </c>
      <c r="G117" s="4">
        <v>273971.84759999998</v>
      </c>
      <c r="H117" s="4">
        <v>36577237.096600004</v>
      </c>
      <c r="I117" s="5">
        <f t="shared" si="5"/>
        <v>202191383.8624</v>
      </c>
      <c r="J117" s="7"/>
      <c r="K117" s="127"/>
      <c r="L117" s="130"/>
      <c r="M117" s="8">
        <v>11</v>
      </c>
      <c r="N117" s="4" t="s">
        <v>544</v>
      </c>
      <c r="O117" s="4">
        <v>133982510.27339999</v>
      </c>
      <c r="P117" s="4">
        <v>0</v>
      </c>
      <c r="Q117" s="4">
        <v>222011.59460000001</v>
      </c>
      <c r="R117" s="4">
        <v>28569049.866500001</v>
      </c>
      <c r="S117" s="5">
        <f t="shared" si="6"/>
        <v>162773571.73449999</v>
      </c>
    </row>
    <row r="118" spans="1:19" ht="24.95" customHeight="1" x14ac:dyDescent="0.2">
      <c r="A118" s="135"/>
      <c r="B118" s="130"/>
      <c r="C118" s="1">
        <v>17</v>
      </c>
      <c r="D118" s="4" t="s">
        <v>165</v>
      </c>
      <c r="E118" s="4">
        <v>162624739.76710001</v>
      </c>
      <c r="F118" s="4">
        <v>0</v>
      </c>
      <c r="G118" s="4">
        <v>269472.31939999998</v>
      </c>
      <c r="H118" s="4">
        <v>35626166.612499997</v>
      </c>
      <c r="I118" s="5">
        <f t="shared" si="5"/>
        <v>198520378.699</v>
      </c>
      <c r="J118" s="7"/>
      <c r="K118" s="127"/>
      <c r="L118" s="130"/>
      <c r="M118" s="8">
        <v>12</v>
      </c>
      <c r="N118" s="4" t="s">
        <v>545</v>
      </c>
      <c r="O118" s="4">
        <v>119007663.8831</v>
      </c>
      <c r="P118" s="4">
        <v>0</v>
      </c>
      <c r="Q118" s="4">
        <v>197197.98629999999</v>
      </c>
      <c r="R118" s="4">
        <v>27272702.688700002</v>
      </c>
      <c r="S118" s="5">
        <f t="shared" si="6"/>
        <v>146477564.55810001</v>
      </c>
    </row>
    <row r="119" spans="1:19" ht="24.95" customHeight="1" x14ac:dyDescent="0.2">
      <c r="A119" s="135"/>
      <c r="B119" s="130"/>
      <c r="C119" s="1">
        <v>18</v>
      </c>
      <c r="D119" s="4" t="s">
        <v>166</v>
      </c>
      <c r="E119" s="4">
        <v>228700751.96290001</v>
      </c>
      <c r="F119" s="4">
        <v>0</v>
      </c>
      <c r="G119" s="4">
        <v>378961.5416</v>
      </c>
      <c r="H119" s="4">
        <v>44469372.676600002</v>
      </c>
      <c r="I119" s="5">
        <f t="shared" si="5"/>
        <v>273549086.18110001</v>
      </c>
      <c r="J119" s="7"/>
      <c r="K119" s="127"/>
      <c r="L119" s="130"/>
      <c r="M119" s="8">
        <v>13</v>
      </c>
      <c r="N119" s="4" t="s">
        <v>546</v>
      </c>
      <c r="O119" s="4">
        <v>99575715.701000005</v>
      </c>
      <c r="P119" s="4">
        <v>0</v>
      </c>
      <c r="Q119" s="4">
        <v>164998.87469999999</v>
      </c>
      <c r="R119" s="4">
        <v>25099127.5876</v>
      </c>
      <c r="S119" s="5">
        <f t="shared" si="6"/>
        <v>124839842.16330001</v>
      </c>
    </row>
    <row r="120" spans="1:19" ht="24.95" customHeight="1" x14ac:dyDescent="0.2">
      <c r="A120" s="135"/>
      <c r="B120" s="130"/>
      <c r="C120" s="1">
        <v>19</v>
      </c>
      <c r="D120" s="4" t="s">
        <v>167</v>
      </c>
      <c r="E120" s="4">
        <v>127285230.60699999</v>
      </c>
      <c r="F120" s="4">
        <v>0</v>
      </c>
      <c r="G120" s="4">
        <v>210914.0735</v>
      </c>
      <c r="H120" s="4">
        <v>28488188.021200001</v>
      </c>
      <c r="I120" s="5">
        <f t="shared" si="5"/>
        <v>155984332.7017</v>
      </c>
      <c r="J120" s="7"/>
      <c r="K120" s="127"/>
      <c r="L120" s="130"/>
      <c r="M120" s="8">
        <v>14</v>
      </c>
      <c r="N120" s="4" t="s">
        <v>547</v>
      </c>
      <c r="O120" s="4">
        <v>99153466.751300007</v>
      </c>
      <c r="P120" s="4">
        <v>0</v>
      </c>
      <c r="Q120" s="4">
        <v>164299.20009999999</v>
      </c>
      <c r="R120" s="4">
        <v>25242812.056200001</v>
      </c>
      <c r="S120" s="5">
        <f t="shared" si="6"/>
        <v>124560578.00760001</v>
      </c>
    </row>
    <row r="121" spans="1:19" ht="24.95" customHeight="1" x14ac:dyDescent="0.2">
      <c r="A121" s="135"/>
      <c r="B121" s="131"/>
      <c r="C121" s="1">
        <v>20</v>
      </c>
      <c r="D121" s="4" t="s">
        <v>168</v>
      </c>
      <c r="E121" s="4">
        <v>142428447.5869</v>
      </c>
      <c r="F121" s="4">
        <v>0</v>
      </c>
      <c r="G121" s="4">
        <v>236006.67509999999</v>
      </c>
      <c r="H121" s="4">
        <v>33691545.7667</v>
      </c>
      <c r="I121" s="5">
        <f t="shared" si="5"/>
        <v>176356000.02869999</v>
      </c>
      <c r="J121" s="7"/>
      <c r="K121" s="127"/>
      <c r="L121" s="130"/>
      <c r="M121" s="8">
        <v>15</v>
      </c>
      <c r="N121" s="4" t="s">
        <v>548</v>
      </c>
      <c r="O121" s="4">
        <v>113216764.2014</v>
      </c>
      <c r="P121" s="4">
        <v>0</v>
      </c>
      <c r="Q121" s="4">
        <v>187602.35430000001</v>
      </c>
      <c r="R121" s="4">
        <v>27583194.0438</v>
      </c>
      <c r="S121" s="5">
        <f t="shared" si="6"/>
        <v>140987560.5995</v>
      </c>
    </row>
    <row r="122" spans="1:19" ht="24.95" customHeight="1" x14ac:dyDescent="0.2">
      <c r="A122" s="1"/>
      <c r="B122" s="132" t="s">
        <v>815</v>
      </c>
      <c r="C122" s="133"/>
      <c r="D122" s="134"/>
      <c r="E122" s="10">
        <f>SUM(E102:E121)</f>
        <v>3339109601.2783003</v>
      </c>
      <c r="F122" s="10">
        <f t="shared" ref="F122:I122" si="11">SUM(F102:F121)</f>
        <v>0</v>
      </c>
      <c r="G122" s="10">
        <f t="shared" si="11"/>
        <v>5532968.7859000005</v>
      </c>
      <c r="H122" s="10">
        <f t="shared" si="11"/>
        <v>729251825.31769991</v>
      </c>
      <c r="I122" s="10">
        <f t="shared" si="11"/>
        <v>4073894395.3818998</v>
      </c>
      <c r="J122" s="7"/>
      <c r="K122" s="128"/>
      <c r="L122" s="131"/>
      <c r="M122" s="8">
        <v>16</v>
      </c>
      <c r="N122" s="4" t="s">
        <v>549</v>
      </c>
      <c r="O122" s="4">
        <v>137031462.18520001</v>
      </c>
      <c r="P122" s="4">
        <v>0</v>
      </c>
      <c r="Q122" s="4">
        <v>227063.7665</v>
      </c>
      <c r="R122" s="4">
        <v>28808071.929499999</v>
      </c>
      <c r="S122" s="5">
        <f t="shared" si="6"/>
        <v>166066597.88120002</v>
      </c>
    </row>
    <row r="123" spans="1:19" ht="24.95" customHeight="1" x14ac:dyDescent="0.2">
      <c r="A123" s="135">
        <v>6</v>
      </c>
      <c r="B123" s="129" t="s">
        <v>28</v>
      </c>
      <c r="C123" s="1">
        <v>1</v>
      </c>
      <c r="D123" s="4" t="s">
        <v>169</v>
      </c>
      <c r="E123" s="4">
        <v>161738078.27509999</v>
      </c>
      <c r="F123" s="4">
        <v>0</v>
      </c>
      <c r="G123" s="4">
        <v>268003.10430000001</v>
      </c>
      <c r="H123" s="4">
        <v>37481244.170199998</v>
      </c>
      <c r="I123" s="5">
        <f t="shared" si="5"/>
        <v>199487325.54959998</v>
      </c>
      <c r="J123" s="7"/>
      <c r="K123" s="14"/>
      <c r="L123" s="132" t="s">
        <v>833</v>
      </c>
      <c r="M123" s="133"/>
      <c r="N123" s="134"/>
      <c r="O123" s="10">
        <f>SUM(O107:O122)</f>
        <v>2244146495.2885003</v>
      </c>
      <c r="P123" s="10">
        <f t="shared" ref="P123:S123" si="12">SUM(P107:P122)</f>
        <v>0</v>
      </c>
      <c r="Q123" s="10">
        <f t="shared" si="12"/>
        <v>3718593.8745999997</v>
      </c>
      <c r="R123" s="10">
        <f t="shared" si="12"/>
        <v>499851910.46700001</v>
      </c>
      <c r="S123" s="10">
        <f t="shared" si="12"/>
        <v>2747716999.6301003</v>
      </c>
    </row>
    <row r="124" spans="1:19" ht="24.95" customHeight="1" x14ac:dyDescent="0.2">
      <c r="A124" s="135"/>
      <c r="B124" s="130"/>
      <c r="C124" s="1">
        <v>2</v>
      </c>
      <c r="D124" s="4" t="s">
        <v>170</v>
      </c>
      <c r="E124" s="4">
        <v>185676152.42649999</v>
      </c>
      <c r="F124" s="4">
        <v>0</v>
      </c>
      <c r="G124" s="4">
        <v>307668.95319999999</v>
      </c>
      <c r="H124" s="4">
        <v>43259000.751599997</v>
      </c>
      <c r="I124" s="5">
        <f t="shared" si="5"/>
        <v>229242822.1313</v>
      </c>
      <c r="J124" s="7"/>
      <c r="K124" s="126">
        <v>24</v>
      </c>
      <c r="L124" s="129" t="s">
        <v>46</v>
      </c>
      <c r="M124" s="8">
        <v>1</v>
      </c>
      <c r="N124" s="4" t="s">
        <v>550</v>
      </c>
      <c r="O124" s="4">
        <v>192297946.45280001</v>
      </c>
      <c r="P124" s="4">
        <v>0</v>
      </c>
      <c r="Q124" s="4">
        <v>318641.39319999999</v>
      </c>
      <c r="R124" s="4">
        <v>241953408.2387</v>
      </c>
      <c r="S124" s="5">
        <f t="shared" si="6"/>
        <v>434569996.08469999</v>
      </c>
    </row>
    <row r="125" spans="1:19" ht="24.95" customHeight="1" x14ac:dyDescent="0.2">
      <c r="A125" s="135"/>
      <c r="B125" s="130"/>
      <c r="C125" s="1">
        <v>3</v>
      </c>
      <c r="D125" s="4" t="s">
        <v>171</v>
      </c>
      <c r="E125" s="4">
        <v>123567676.6648</v>
      </c>
      <c r="F125" s="4">
        <v>0</v>
      </c>
      <c r="G125" s="4">
        <v>204754.01519999999</v>
      </c>
      <c r="H125" s="4">
        <v>30174492.2698</v>
      </c>
      <c r="I125" s="5">
        <f t="shared" si="5"/>
        <v>153946922.94980001</v>
      </c>
      <c r="J125" s="7"/>
      <c r="K125" s="127"/>
      <c r="L125" s="130"/>
      <c r="M125" s="8">
        <v>2</v>
      </c>
      <c r="N125" s="4" t="s">
        <v>551</v>
      </c>
      <c r="O125" s="4">
        <v>247173594.34900001</v>
      </c>
      <c r="P125" s="4">
        <v>0</v>
      </c>
      <c r="Q125" s="4">
        <v>409571.39640000003</v>
      </c>
      <c r="R125" s="4">
        <v>257153584.065</v>
      </c>
      <c r="S125" s="5">
        <f t="shared" si="6"/>
        <v>504736749.81040001</v>
      </c>
    </row>
    <row r="126" spans="1:19" ht="24.95" customHeight="1" x14ac:dyDescent="0.2">
      <c r="A126" s="135"/>
      <c r="B126" s="130"/>
      <c r="C126" s="1">
        <v>4</v>
      </c>
      <c r="D126" s="4" t="s">
        <v>172</v>
      </c>
      <c r="E126" s="4">
        <v>152364527.78470001</v>
      </c>
      <c r="F126" s="4">
        <v>0</v>
      </c>
      <c r="G126" s="4">
        <v>252470.9509</v>
      </c>
      <c r="H126" s="4">
        <v>33811628.281300001</v>
      </c>
      <c r="I126" s="5">
        <f t="shared" si="5"/>
        <v>186428627.0169</v>
      </c>
      <c r="J126" s="7"/>
      <c r="K126" s="127"/>
      <c r="L126" s="130"/>
      <c r="M126" s="8">
        <v>3</v>
      </c>
      <c r="N126" s="4" t="s">
        <v>552</v>
      </c>
      <c r="O126" s="4">
        <v>398614555.833</v>
      </c>
      <c r="P126" s="4">
        <v>0</v>
      </c>
      <c r="Q126" s="4">
        <v>660511.98030000005</v>
      </c>
      <c r="R126" s="4">
        <v>297404831.67650002</v>
      </c>
      <c r="S126" s="5">
        <f t="shared" si="6"/>
        <v>696679899.48979998</v>
      </c>
    </row>
    <row r="127" spans="1:19" ht="24.95" customHeight="1" x14ac:dyDescent="0.2">
      <c r="A127" s="135"/>
      <c r="B127" s="130"/>
      <c r="C127" s="1">
        <v>5</v>
      </c>
      <c r="D127" s="4" t="s">
        <v>173</v>
      </c>
      <c r="E127" s="4">
        <v>160121834.9373</v>
      </c>
      <c r="F127" s="4">
        <v>0</v>
      </c>
      <c r="G127" s="4">
        <v>265324.95799999998</v>
      </c>
      <c r="H127" s="4">
        <v>37133865.438600004</v>
      </c>
      <c r="I127" s="5">
        <f t="shared" si="5"/>
        <v>197521025.3339</v>
      </c>
      <c r="J127" s="7"/>
      <c r="K127" s="127"/>
      <c r="L127" s="130"/>
      <c r="M127" s="8">
        <v>4</v>
      </c>
      <c r="N127" s="4" t="s">
        <v>553</v>
      </c>
      <c r="O127" s="4">
        <v>155795910.47960001</v>
      </c>
      <c r="P127" s="4">
        <v>0</v>
      </c>
      <c r="Q127" s="4">
        <v>258156.818</v>
      </c>
      <c r="R127" s="4">
        <v>232340110.38159999</v>
      </c>
      <c r="S127" s="5">
        <f t="shared" si="6"/>
        <v>388394177.67919999</v>
      </c>
    </row>
    <row r="128" spans="1:19" ht="24.95" customHeight="1" x14ac:dyDescent="0.2">
      <c r="A128" s="135"/>
      <c r="B128" s="130"/>
      <c r="C128" s="1">
        <v>6</v>
      </c>
      <c r="D128" s="4" t="s">
        <v>174</v>
      </c>
      <c r="E128" s="4">
        <v>157424620.14770001</v>
      </c>
      <c r="F128" s="4">
        <v>0</v>
      </c>
      <c r="G128" s="4">
        <v>260855.62119999999</v>
      </c>
      <c r="H128" s="4">
        <v>37623436.869900003</v>
      </c>
      <c r="I128" s="5">
        <f t="shared" si="5"/>
        <v>195308912.63880002</v>
      </c>
      <c r="J128" s="7"/>
      <c r="K128" s="127"/>
      <c r="L128" s="130"/>
      <c r="M128" s="8">
        <v>5</v>
      </c>
      <c r="N128" s="4" t="s">
        <v>554</v>
      </c>
      <c r="O128" s="4">
        <v>130984798.74950001</v>
      </c>
      <c r="P128" s="4">
        <v>0</v>
      </c>
      <c r="Q128" s="4">
        <v>217044.329</v>
      </c>
      <c r="R128" s="4">
        <v>225504825.2626</v>
      </c>
      <c r="S128" s="5">
        <f t="shared" si="6"/>
        <v>356706668.34109998</v>
      </c>
    </row>
    <row r="129" spans="1:19" ht="24.95" customHeight="1" x14ac:dyDescent="0.2">
      <c r="A129" s="135"/>
      <c r="B129" s="130"/>
      <c r="C129" s="1">
        <v>7</v>
      </c>
      <c r="D129" s="4" t="s">
        <v>175</v>
      </c>
      <c r="E129" s="4">
        <v>217492880.95249999</v>
      </c>
      <c r="F129" s="4">
        <v>0</v>
      </c>
      <c r="G129" s="4">
        <v>360389.88390000002</v>
      </c>
      <c r="H129" s="4">
        <v>46592154.945</v>
      </c>
      <c r="I129" s="5">
        <f t="shared" si="5"/>
        <v>264445425.78139997</v>
      </c>
      <c r="J129" s="7"/>
      <c r="K129" s="127"/>
      <c r="L129" s="130"/>
      <c r="M129" s="8">
        <v>6</v>
      </c>
      <c r="N129" s="4" t="s">
        <v>555</v>
      </c>
      <c r="O129" s="4">
        <v>146436172.52919999</v>
      </c>
      <c r="P129" s="4">
        <v>0</v>
      </c>
      <c r="Q129" s="4">
        <v>242647.55230000001</v>
      </c>
      <c r="R129" s="4">
        <v>227113969.25650001</v>
      </c>
      <c r="S129" s="5">
        <f t="shared" si="6"/>
        <v>373792789.338</v>
      </c>
    </row>
    <row r="130" spans="1:19" ht="24.95" customHeight="1" x14ac:dyDescent="0.2">
      <c r="A130" s="135"/>
      <c r="B130" s="131"/>
      <c r="C130" s="1">
        <v>8</v>
      </c>
      <c r="D130" s="4" t="s">
        <v>176</v>
      </c>
      <c r="E130" s="4">
        <v>200754059.0722</v>
      </c>
      <c r="F130" s="4">
        <v>0</v>
      </c>
      <c r="G130" s="4">
        <v>332653.33429999999</v>
      </c>
      <c r="H130" s="4">
        <v>48892937.248999998</v>
      </c>
      <c r="I130" s="5">
        <f t="shared" si="5"/>
        <v>249979649.65549999</v>
      </c>
      <c r="J130" s="7"/>
      <c r="K130" s="127"/>
      <c r="L130" s="130"/>
      <c r="M130" s="8">
        <v>7</v>
      </c>
      <c r="N130" s="4" t="s">
        <v>556</v>
      </c>
      <c r="O130" s="4">
        <v>134450778.5751</v>
      </c>
      <c r="P130" s="4">
        <v>0</v>
      </c>
      <c r="Q130" s="4">
        <v>222787.52420000001</v>
      </c>
      <c r="R130" s="4">
        <v>223066935.83469999</v>
      </c>
      <c r="S130" s="5">
        <f t="shared" si="6"/>
        <v>357740501.93400002</v>
      </c>
    </row>
    <row r="131" spans="1:19" ht="24.95" customHeight="1" x14ac:dyDescent="0.2">
      <c r="A131" s="1"/>
      <c r="B131" s="132" t="s">
        <v>816</v>
      </c>
      <c r="C131" s="133"/>
      <c r="D131" s="134"/>
      <c r="E131" s="10">
        <f>SUM(E123:E130)</f>
        <v>1359139830.2608001</v>
      </c>
      <c r="F131" s="10">
        <f t="shared" ref="F131:I131" si="13">SUM(F123:F130)</f>
        <v>0</v>
      </c>
      <c r="G131" s="10">
        <f t="shared" si="13"/>
        <v>2252120.821</v>
      </c>
      <c r="H131" s="10">
        <f t="shared" si="13"/>
        <v>314968759.97540003</v>
      </c>
      <c r="I131" s="10">
        <f t="shared" si="13"/>
        <v>1676360711.0571997</v>
      </c>
      <c r="J131" s="7"/>
      <c r="K131" s="127"/>
      <c r="L131" s="130"/>
      <c r="M131" s="8">
        <v>8</v>
      </c>
      <c r="N131" s="4" t="s">
        <v>557</v>
      </c>
      <c r="O131" s="4">
        <v>162200560.84330001</v>
      </c>
      <c r="P131" s="4">
        <v>0</v>
      </c>
      <c r="Q131" s="4">
        <v>268769.44679999998</v>
      </c>
      <c r="R131" s="4">
        <v>230280045.3326</v>
      </c>
      <c r="S131" s="5">
        <f t="shared" si="6"/>
        <v>392749375.62269998</v>
      </c>
    </row>
    <row r="132" spans="1:19" ht="24.95" customHeight="1" x14ac:dyDescent="0.2">
      <c r="A132" s="135">
        <v>7</v>
      </c>
      <c r="B132" s="129" t="s">
        <v>29</v>
      </c>
      <c r="C132" s="1">
        <v>1</v>
      </c>
      <c r="D132" s="4" t="s">
        <v>177</v>
      </c>
      <c r="E132" s="4">
        <v>159964544.4438</v>
      </c>
      <c r="F132" s="4">
        <v>-6066891.2400000002</v>
      </c>
      <c r="G132" s="4">
        <v>265064.32459999999</v>
      </c>
      <c r="H132" s="4">
        <v>33234221.418099999</v>
      </c>
      <c r="I132" s="5">
        <f t="shared" si="5"/>
        <v>187396938.9465</v>
      </c>
      <c r="J132" s="7"/>
      <c r="K132" s="127"/>
      <c r="L132" s="130"/>
      <c r="M132" s="8">
        <v>9</v>
      </c>
      <c r="N132" s="4" t="s">
        <v>558</v>
      </c>
      <c r="O132" s="4">
        <v>108307246.61210001</v>
      </c>
      <c r="P132" s="4">
        <v>0</v>
      </c>
      <c r="Q132" s="4">
        <v>179467.1893</v>
      </c>
      <c r="R132" s="4">
        <v>218732126.62979999</v>
      </c>
      <c r="S132" s="5">
        <f t="shared" si="6"/>
        <v>327218840.43120003</v>
      </c>
    </row>
    <row r="133" spans="1:19" ht="24.95" customHeight="1" x14ac:dyDescent="0.2">
      <c r="A133" s="135"/>
      <c r="B133" s="130"/>
      <c r="C133" s="1">
        <v>2</v>
      </c>
      <c r="D133" s="4" t="s">
        <v>178</v>
      </c>
      <c r="E133" s="4">
        <v>141144506.58320001</v>
      </c>
      <c r="F133" s="4">
        <v>-6066891.2400000002</v>
      </c>
      <c r="G133" s="4">
        <v>233879.16020000001</v>
      </c>
      <c r="H133" s="4">
        <v>28937994.781599998</v>
      </c>
      <c r="I133" s="5">
        <f t="shared" si="5"/>
        <v>164249489.285</v>
      </c>
      <c r="J133" s="7"/>
      <c r="K133" s="127"/>
      <c r="L133" s="130"/>
      <c r="M133" s="8">
        <v>10</v>
      </c>
      <c r="N133" s="4" t="s">
        <v>559</v>
      </c>
      <c r="O133" s="4">
        <v>184674760.1259</v>
      </c>
      <c r="P133" s="4">
        <v>0</v>
      </c>
      <c r="Q133" s="4">
        <v>306009.62689999997</v>
      </c>
      <c r="R133" s="4">
        <v>239779426.2915</v>
      </c>
      <c r="S133" s="5">
        <f t="shared" si="6"/>
        <v>424760196.04429996</v>
      </c>
    </row>
    <row r="134" spans="1:19" ht="24.95" customHeight="1" x14ac:dyDescent="0.2">
      <c r="A134" s="135"/>
      <c r="B134" s="130"/>
      <c r="C134" s="1">
        <v>3</v>
      </c>
      <c r="D134" s="4" t="s">
        <v>179</v>
      </c>
      <c r="E134" s="4">
        <v>136669845.63429999</v>
      </c>
      <c r="F134" s="4">
        <v>-6066891.2400000002</v>
      </c>
      <c r="G134" s="4">
        <v>226464.56099999999</v>
      </c>
      <c r="H134" s="4">
        <v>27666058.367800001</v>
      </c>
      <c r="I134" s="5">
        <f t="shared" si="5"/>
        <v>158495477.3231</v>
      </c>
      <c r="J134" s="7"/>
      <c r="K134" s="127"/>
      <c r="L134" s="130"/>
      <c r="M134" s="8">
        <v>11</v>
      </c>
      <c r="N134" s="4" t="s">
        <v>560</v>
      </c>
      <c r="O134" s="4">
        <v>159642194.28439999</v>
      </c>
      <c r="P134" s="4">
        <v>0</v>
      </c>
      <c r="Q134" s="4">
        <v>264530.18420000002</v>
      </c>
      <c r="R134" s="4">
        <v>232003106.22459999</v>
      </c>
      <c r="S134" s="5">
        <f t="shared" si="6"/>
        <v>391909830.69319999</v>
      </c>
    </row>
    <row r="135" spans="1:19" ht="24.95" customHeight="1" x14ac:dyDescent="0.2">
      <c r="A135" s="135"/>
      <c r="B135" s="130"/>
      <c r="C135" s="1">
        <v>4</v>
      </c>
      <c r="D135" s="4" t="s">
        <v>180</v>
      </c>
      <c r="E135" s="4">
        <v>162020315.56169999</v>
      </c>
      <c r="F135" s="4">
        <v>-6066891.2400000002</v>
      </c>
      <c r="G135" s="4">
        <v>268470.7769</v>
      </c>
      <c r="H135" s="4">
        <v>34918496.318599999</v>
      </c>
      <c r="I135" s="5">
        <f t="shared" si="5"/>
        <v>191140391.41719997</v>
      </c>
      <c r="J135" s="7"/>
      <c r="K135" s="127"/>
      <c r="L135" s="130"/>
      <c r="M135" s="8">
        <v>12</v>
      </c>
      <c r="N135" s="4" t="s">
        <v>561</v>
      </c>
      <c r="O135" s="4">
        <v>219500099.01100001</v>
      </c>
      <c r="P135" s="4">
        <v>0</v>
      </c>
      <c r="Q135" s="4">
        <v>363715.88280000002</v>
      </c>
      <c r="R135" s="4">
        <v>247085093.26910001</v>
      </c>
      <c r="S135" s="5">
        <f t="shared" si="6"/>
        <v>466948908.16290003</v>
      </c>
    </row>
    <row r="136" spans="1:19" ht="24.95" customHeight="1" x14ac:dyDescent="0.2">
      <c r="A136" s="135"/>
      <c r="B136" s="130"/>
      <c r="C136" s="1">
        <v>5</v>
      </c>
      <c r="D136" s="4" t="s">
        <v>181</v>
      </c>
      <c r="E136" s="4">
        <v>210277143.7967</v>
      </c>
      <c r="F136" s="4">
        <v>-6066891.2400000002</v>
      </c>
      <c r="G136" s="4">
        <v>348433.26870000002</v>
      </c>
      <c r="H136" s="4">
        <v>45443264.976099998</v>
      </c>
      <c r="I136" s="5">
        <f t="shared" si="5"/>
        <v>250001950.80149999</v>
      </c>
      <c r="J136" s="7"/>
      <c r="K136" s="127"/>
      <c r="L136" s="130"/>
      <c r="M136" s="8">
        <v>13</v>
      </c>
      <c r="N136" s="4" t="s">
        <v>562</v>
      </c>
      <c r="O136" s="4">
        <v>237484924.22530001</v>
      </c>
      <c r="P136" s="4">
        <v>0</v>
      </c>
      <c r="Q136" s="4">
        <v>393517.08380000002</v>
      </c>
      <c r="R136" s="4">
        <v>255884766.80430001</v>
      </c>
      <c r="S136" s="5">
        <f t="shared" si="6"/>
        <v>493763208.11339998</v>
      </c>
    </row>
    <row r="137" spans="1:19" ht="24.95" customHeight="1" x14ac:dyDescent="0.2">
      <c r="A137" s="135"/>
      <c r="B137" s="130"/>
      <c r="C137" s="1">
        <v>6</v>
      </c>
      <c r="D137" s="4" t="s">
        <v>182</v>
      </c>
      <c r="E137" s="4">
        <v>171799062.01320001</v>
      </c>
      <c r="F137" s="4">
        <v>-6066891.2400000002</v>
      </c>
      <c r="G137" s="4">
        <v>284674.34769999998</v>
      </c>
      <c r="H137" s="4">
        <v>34096531.652400002</v>
      </c>
      <c r="I137" s="5">
        <f t="shared" ref="I137:I200" si="14">E137+F137+G137+H137</f>
        <v>200113376.77329999</v>
      </c>
      <c r="J137" s="7"/>
      <c r="K137" s="127"/>
      <c r="L137" s="130"/>
      <c r="M137" s="8">
        <v>14</v>
      </c>
      <c r="N137" s="4" t="s">
        <v>563</v>
      </c>
      <c r="O137" s="4">
        <v>127841806.68279999</v>
      </c>
      <c r="P137" s="4">
        <v>0</v>
      </c>
      <c r="Q137" s="4">
        <v>211836.3308</v>
      </c>
      <c r="R137" s="4">
        <v>224967449.41870001</v>
      </c>
      <c r="S137" s="5">
        <f t="shared" ref="S137:S200" si="15">O137+P137+Q137+R137</f>
        <v>353021092.43229997</v>
      </c>
    </row>
    <row r="138" spans="1:19" ht="24.95" customHeight="1" x14ac:dyDescent="0.2">
      <c r="A138" s="135"/>
      <c r="B138" s="130"/>
      <c r="C138" s="1">
        <v>7</v>
      </c>
      <c r="D138" s="4" t="s">
        <v>183</v>
      </c>
      <c r="E138" s="4">
        <v>162967447.49829999</v>
      </c>
      <c r="F138" s="4">
        <v>-6066891.2400000002</v>
      </c>
      <c r="G138" s="4">
        <v>270040.19270000001</v>
      </c>
      <c r="H138" s="4">
        <v>32201171.451900002</v>
      </c>
      <c r="I138" s="5">
        <f t="shared" si="14"/>
        <v>189371767.90289998</v>
      </c>
      <c r="J138" s="7"/>
      <c r="K138" s="127"/>
      <c r="L138" s="130"/>
      <c r="M138" s="8">
        <v>15</v>
      </c>
      <c r="N138" s="4" t="s">
        <v>564</v>
      </c>
      <c r="O138" s="4">
        <v>154261671.4357</v>
      </c>
      <c r="P138" s="4">
        <v>0</v>
      </c>
      <c r="Q138" s="4">
        <v>255614.55439999999</v>
      </c>
      <c r="R138" s="4">
        <v>232309868.1575</v>
      </c>
      <c r="S138" s="5">
        <f t="shared" si="15"/>
        <v>386827154.1476</v>
      </c>
    </row>
    <row r="139" spans="1:19" ht="24.95" customHeight="1" x14ac:dyDescent="0.2">
      <c r="A139" s="135"/>
      <c r="B139" s="130"/>
      <c r="C139" s="1">
        <v>8</v>
      </c>
      <c r="D139" s="4" t="s">
        <v>184</v>
      </c>
      <c r="E139" s="4">
        <v>140046483.74200001</v>
      </c>
      <c r="F139" s="4">
        <v>-6066891.2400000002</v>
      </c>
      <c r="G139" s="4">
        <v>232059.71520000001</v>
      </c>
      <c r="H139" s="4">
        <v>29387017.221799999</v>
      </c>
      <c r="I139" s="5">
        <f t="shared" si="14"/>
        <v>163598669.43900001</v>
      </c>
      <c r="J139" s="7"/>
      <c r="K139" s="127"/>
      <c r="L139" s="130"/>
      <c r="M139" s="8">
        <v>16</v>
      </c>
      <c r="N139" s="4" t="s">
        <v>565</v>
      </c>
      <c r="O139" s="4">
        <v>230941311.7987</v>
      </c>
      <c r="P139" s="4">
        <v>0</v>
      </c>
      <c r="Q139" s="4">
        <v>382674.1923</v>
      </c>
      <c r="R139" s="4">
        <v>253688882.97729999</v>
      </c>
      <c r="S139" s="5">
        <f t="shared" si="15"/>
        <v>485012868.96829998</v>
      </c>
    </row>
    <row r="140" spans="1:19" ht="24.95" customHeight="1" x14ac:dyDescent="0.2">
      <c r="A140" s="135"/>
      <c r="B140" s="130"/>
      <c r="C140" s="1">
        <v>9</v>
      </c>
      <c r="D140" s="4" t="s">
        <v>185</v>
      </c>
      <c r="E140" s="4">
        <v>176914829.54859999</v>
      </c>
      <c r="F140" s="4">
        <v>-6066891.2400000002</v>
      </c>
      <c r="G140" s="4">
        <v>293151.27279999998</v>
      </c>
      <c r="H140" s="4">
        <v>36342254.122299999</v>
      </c>
      <c r="I140" s="5">
        <f t="shared" si="14"/>
        <v>207483343.70369998</v>
      </c>
      <c r="J140" s="7"/>
      <c r="K140" s="127"/>
      <c r="L140" s="130"/>
      <c r="M140" s="8">
        <v>17</v>
      </c>
      <c r="N140" s="4" t="s">
        <v>566</v>
      </c>
      <c r="O140" s="4">
        <v>224086743.64309999</v>
      </c>
      <c r="P140" s="4">
        <v>0</v>
      </c>
      <c r="Q140" s="4">
        <v>371316.04109999997</v>
      </c>
      <c r="R140" s="4">
        <v>251319818.34209999</v>
      </c>
      <c r="S140" s="5">
        <f t="shared" si="15"/>
        <v>475777878.02629995</v>
      </c>
    </row>
    <row r="141" spans="1:19" ht="24.95" customHeight="1" x14ac:dyDescent="0.2">
      <c r="A141" s="135"/>
      <c r="B141" s="130"/>
      <c r="C141" s="1">
        <v>10</v>
      </c>
      <c r="D141" s="4" t="s">
        <v>186</v>
      </c>
      <c r="E141" s="4">
        <v>167381484.62290001</v>
      </c>
      <c r="F141" s="4">
        <v>-6066891.2400000002</v>
      </c>
      <c r="G141" s="4">
        <v>277354.337</v>
      </c>
      <c r="H141" s="4">
        <v>36406942.646600001</v>
      </c>
      <c r="I141" s="5">
        <f t="shared" si="14"/>
        <v>197998890.36650002</v>
      </c>
      <c r="J141" s="7"/>
      <c r="K141" s="127"/>
      <c r="L141" s="130"/>
      <c r="M141" s="8">
        <v>18</v>
      </c>
      <c r="N141" s="4" t="s">
        <v>567</v>
      </c>
      <c r="O141" s="4">
        <v>228811305.23050001</v>
      </c>
      <c r="P141" s="4">
        <v>0</v>
      </c>
      <c r="Q141" s="4">
        <v>379144.73050000001</v>
      </c>
      <c r="R141" s="4">
        <v>252909094.68650001</v>
      </c>
      <c r="S141" s="5">
        <f t="shared" si="15"/>
        <v>482099544.64750004</v>
      </c>
    </row>
    <row r="142" spans="1:19" ht="24.95" customHeight="1" x14ac:dyDescent="0.2">
      <c r="A142" s="135"/>
      <c r="B142" s="130"/>
      <c r="C142" s="1">
        <v>11</v>
      </c>
      <c r="D142" s="4" t="s">
        <v>187</v>
      </c>
      <c r="E142" s="4">
        <v>191640628.91600001</v>
      </c>
      <c r="F142" s="4">
        <v>-6066891.2400000002</v>
      </c>
      <c r="G142" s="4">
        <v>317552.20539999998</v>
      </c>
      <c r="H142" s="4">
        <v>37968214.420199998</v>
      </c>
      <c r="I142" s="5">
        <f t="shared" si="14"/>
        <v>223859504.30159998</v>
      </c>
      <c r="J142" s="7"/>
      <c r="K142" s="127"/>
      <c r="L142" s="130"/>
      <c r="M142" s="8">
        <v>19</v>
      </c>
      <c r="N142" s="4" t="s">
        <v>568</v>
      </c>
      <c r="O142" s="4">
        <v>176964149.67609999</v>
      </c>
      <c r="P142" s="4">
        <v>0</v>
      </c>
      <c r="Q142" s="4">
        <v>293232.99719999998</v>
      </c>
      <c r="R142" s="4">
        <v>238070333.78099999</v>
      </c>
      <c r="S142" s="5">
        <f t="shared" si="15"/>
        <v>415327716.45429999</v>
      </c>
    </row>
    <row r="143" spans="1:19" ht="24.95" customHeight="1" x14ac:dyDescent="0.2">
      <c r="A143" s="135"/>
      <c r="B143" s="130"/>
      <c r="C143" s="1">
        <v>12</v>
      </c>
      <c r="D143" s="4" t="s">
        <v>188</v>
      </c>
      <c r="E143" s="4">
        <v>147168715.183</v>
      </c>
      <c r="F143" s="4">
        <v>-6066891.2400000002</v>
      </c>
      <c r="G143" s="4">
        <v>243861.38959999999</v>
      </c>
      <c r="H143" s="4">
        <v>32568417.833000001</v>
      </c>
      <c r="I143" s="5">
        <f t="shared" si="14"/>
        <v>173914103.1656</v>
      </c>
      <c r="J143" s="7"/>
      <c r="K143" s="128"/>
      <c r="L143" s="131"/>
      <c r="M143" s="8">
        <v>20</v>
      </c>
      <c r="N143" s="4" t="s">
        <v>569</v>
      </c>
      <c r="O143" s="4">
        <v>202424469.76140001</v>
      </c>
      <c r="P143" s="4">
        <v>0</v>
      </c>
      <c r="Q143" s="4">
        <v>335421.23690000002</v>
      </c>
      <c r="R143" s="4">
        <v>244939387.12349999</v>
      </c>
      <c r="S143" s="5">
        <f t="shared" si="15"/>
        <v>447699278.12180001</v>
      </c>
    </row>
    <row r="144" spans="1:19" ht="24.95" customHeight="1" x14ac:dyDescent="0.2">
      <c r="A144" s="135"/>
      <c r="B144" s="130"/>
      <c r="C144" s="1">
        <v>13</v>
      </c>
      <c r="D144" s="4" t="s">
        <v>189</v>
      </c>
      <c r="E144" s="4">
        <v>176784217.89840001</v>
      </c>
      <c r="F144" s="4">
        <v>-6066891.2400000002</v>
      </c>
      <c r="G144" s="4">
        <v>292934.8468</v>
      </c>
      <c r="H144" s="4">
        <v>41270516.120300002</v>
      </c>
      <c r="I144" s="5">
        <f t="shared" si="14"/>
        <v>212280777.62549999</v>
      </c>
      <c r="J144" s="7"/>
      <c r="K144" s="14"/>
      <c r="L144" s="132" t="s">
        <v>834</v>
      </c>
      <c r="M144" s="133"/>
      <c r="N144" s="134"/>
      <c r="O144" s="10">
        <f>SUM(O124:O143)</f>
        <v>3822895000.2984996</v>
      </c>
      <c r="P144" s="10">
        <f t="shared" ref="P144:S144" si="16">SUM(P124:P143)</f>
        <v>0</v>
      </c>
      <c r="Q144" s="10">
        <f t="shared" si="16"/>
        <v>6334610.4903999995</v>
      </c>
      <c r="R144" s="10">
        <f t="shared" si="16"/>
        <v>4826507063.7540998</v>
      </c>
      <c r="S144" s="10">
        <f t="shared" si="16"/>
        <v>8655736674.5429993</v>
      </c>
    </row>
    <row r="145" spans="1:19" ht="24.95" customHeight="1" x14ac:dyDescent="0.2">
      <c r="A145" s="135"/>
      <c r="B145" s="130"/>
      <c r="C145" s="1">
        <v>14</v>
      </c>
      <c r="D145" s="4" t="s">
        <v>190</v>
      </c>
      <c r="E145" s="4">
        <v>130591209.1455</v>
      </c>
      <c r="F145" s="4">
        <v>-6066891.2400000002</v>
      </c>
      <c r="G145" s="4">
        <v>216392.14350000001</v>
      </c>
      <c r="H145" s="4">
        <v>27807776.413699999</v>
      </c>
      <c r="I145" s="5">
        <f t="shared" si="14"/>
        <v>152548486.46270001</v>
      </c>
      <c r="J145" s="7"/>
      <c r="K145" s="126">
        <v>25</v>
      </c>
      <c r="L145" s="129" t="s">
        <v>47</v>
      </c>
      <c r="M145" s="8">
        <v>1</v>
      </c>
      <c r="N145" s="4" t="s">
        <v>570</v>
      </c>
      <c r="O145" s="4">
        <v>132446591.95119999</v>
      </c>
      <c r="P145" s="4">
        <v>-3018317.48</v>
      </c>
      <c r="Q145" s="4">
        <v>219466.5484</v>
      </c>
      <c r="R145" s="4">
        <v>28412064.502</v>
      </c>
      <c r="S145" s="5">
        <f t="shared" si="15"/>
        <v>158059805.52159998</v>
      </c>
    </row>
    <row r="146" spans="1:19" ht="24.95" customHeight="1" x14ac:dyDescent="0.2">
      <c r="A146" s="135"/>
      <c r="B146" s="130"/>
      <c r="C146" s="1">
        <v>15</v>
      </c>
      <c r="D146" s="4" t="s">
        <v>191</v>
      </c>
      <c r="E146" s="4">
        <v>137188828.4919</v>
      </c>
      <c r="F146" s="4">
        <v>-6066891.2400000002</v>
      </c>
      <c r="G146" s="4">
        <v>227324.52549999999</v>
      </c>
      <c r="H146" s="4">
        <v>29831971.201299999</v>
      </c>
      <c r="I146" s="5">
        <f t="shared" si="14"/>
        <v>161181232.97870001</v>
      </c>
      <c r="J146" s="7"/>
      <c r="K146" s="127"/>
      <c r="L146" s="130"/>
      <c r="M146" s="8">
        <v>2</v>
      </c>
      <c r="N146" s="4" t="s">
        <v>571</v>
      </c>
      <c r="O146" s="4">
        <v>149291223.711</v>
      </c>
      <c r="P146" s="4">
        <v>-3018317.48</v>
      </c>
      <c r="Q146" s="4">
        <v>247378.427</v>
      </c>
      <c r="R146" s="4">
        <v>28354021.130100001</v>
      </c>
      <c r="S146" s="5">
        <f t="shared" si="15"/>
        <v>174874305.7881</v>
      </c>
    </row>
    <row r="147" spans="1:19" ht="24.95" customHeight="1" x14ac:dyDescent="0.2">
      <c r="A147" s="135"/>
      <c r="B147" s="130"/>
      <c r="C147" s="1">
        <v>16</v>
      </c>
      <c r="D147" s="4" t="s">
        <v>192</v>
      </c>
      <c r="E147" s="4">
        <v>125132942.1788</v>
      </c>
      <c r="F147" s="4">
        <v>-6066891.2400000002</v>
      </c>
      <c r="G147" s="4">
        <v>207347.69020000001</v>
      </c>
      <c r="H147" s="4">
        <v>25951676.8585</v>
      </c>
      <c r="I147" s="5">
        <f t="shared" si="14"/>
        <v>145225075.48750001</v>
      </c>
      <c r="J147" s="7"/>
      <c r="K147" s="127"/>
      <c r="L147" s="130"/>
      <c r="M147" s="8">
        <v>3</v>
      </c>
      <c r="N147" s="4" t="s">
        <v>572</v>
      </c>
      <c r="O147" s="4">
        <v>152860960.54429999</v>
      </c>
      <c r="P147" s="4">
        <v>-3018317.48</v>
      </c>
      <c r="Q147" s="4">
        <v>253293.5496</v>
      </c>
      <c r="R147" s="4">
        <v>30187066.074999999</v>
      </c>
      <c r="S147" s="5">
        <f t="shared" si="15"/>
        <v>180283002.68889999</v>
      </c>
    </row>
    <row r="148" spans="1:19" ht="24.95" customHeight="1" x14ac:dyDescent="0.2">
      <c r="A148" s="135"/>
      <c r="B148" s="130"/>
      <c r="C148" s="1">
        <v>17</v>
      </c>
      <c r="D148" s="4" t="s">
        <v>193</v>
      </c>
      <c r="E148" s="4">
        <v>158331398.42629999</v>
      </c>
      <c r="F148" s="4">
        <v>-6066891.2400000002</v>
      </c>
      <c r="G148" s="4">
        <v>262358.1703</v>
      </c>
      <c r="H148" s="4">
        <v>32647956.238699999</v>
      </c>
      <c r="I148" s="5">
        <f t="shared" si="14"/>
        <v>185174821.59529999</v>
      </c>
      <c r="J148" s="7"/>
      <c r="K148" s="127"/>
      <c r="L148" s="130"/>
      <c r="M148" s="8">
        <v>4</v>
      </c>
      <c r="N148" s="4" t="s">
        <v>573</v>
      </c>
      <c r="O148" s="4">
        <v>180355102.3427</v>
      </c>
      <c r="P148" s="4">
        <v>-3018317.48</v>
      </c>
      <c r="Q148" s="4">
        <v>298851.87099999998</v>
      </c>
      <c r="R148" s="4">
        <v>34653557.789499998</v>
      </c>
      <c r="S148" s="5">
        <f t="shared" si="15"/>
        <v>212289194.52320001</v>
      </c>
    </row>
    <row r="149" spans="1:19" ht="24.95" customHeight="1" x14ac:dyDescent="0.2">
      <c r="A149" s="135"/>
      <c r="B149" s="130"/>
      <c r="C149" s="1">
        <v>18</v>
      </c>
      <c r="D149" s="4" t="s">
        <v>194</v>
      </c>
      <c r="E149" s="4">
        <v>148372609.2577</v>
      </c>
      <c r="F149" s="4">
        <v>-6066891.2400000002</v>
      </c>
      <c r="G149" s="4">
        <v>245856.26519999999</v>
      </c>
      <c r="H149" s="4">
        <v>33082671.258900002</v>
      </c>
      <c r="I149" s="5">
        <f t="shared" si="14"/>
        <v>175634245.54179996</v>
      </c>
      <c r="J149" s="7"/>
      <c r="K149" s="127"/>
      <c r="L149" s="130"/>
      <c r="M149" s="8">
        <v>5</v>
      </c>
      <c r="N149" s="4" t="s">
        <v>574</v>
      </c>
      <c r="O149" s="4">
        <v>128781304.5334</v>
      </c>
      <c r="P149" s="4">
        <v>-3018317.48</v>
      </c>
      <c r="Q149" s="4">
        <v>213393.09669999999</v>
      </c>
      <c r="R149" s="4">
        <v>26094601.509300001</v>
      </c>
      <c r="S149" s="5">
        <f t="shared" si="15"/>
        <v>152070981.65939999</v>
      </c>
    </row>
    <row r="150" spans="1:19" ht="24.95" customHeight="1" x14ac:dyDescent="0.2">
      <c r="A150" s="135"/>
      <c r="B150" s="130"/>
      <c r="C150" s="1">
        <v>19</v>
      </c>
      <c r="D150" s="4" t="s">
        <v>195</v>
      </c>
      <c r="E150" s="4">
        <v>173771636.7581</v>
      </c>
      <c r="F150" s="4">
        <v>-6066891.2400000002</v>
      </c>
      <c r="G150" s="4">
        <v>287942.94189999998</v>
      </c>
      <c r="H150" s="4">
        <v>38847612.189199999</v>
      </c>
      <c r="I150" s="5">
        <f t="shared" si="14"/>
        <v>206840300.64919996</v>
      </c>
      <c r="J150" s="7"/>
      <c r="K150" s="127"/>
      <c r="L150" s="130"/>
      <c r="M150" s="8">
        <v>6</v>
      </c>
      <c r="N150" s="4" t="s">
        <v>575</v>
      </c>
      <c r="O150" s="4">
        <v>121097479.21529999</v>
      </c>
      <c r="P150" s="4">
        <v>-3018317.48</v>
      </c>
      <c r="Q150" s="4">
        <v>200660.8505</v>
      </c>
      <c r="R150" s="4">
        <v>27003970.2718</v>
      </c>
      <c r="S150" s="5">
        <f t="shared" si="15"/>
        <v>145283792.8576</v>
      </c>
    </row>
    <row r="151" spans="1:19" ht="24.95" customHeight="1" x14ac:dyDescent="0.2">
      <c r="A151" s="135"/>
      <c r="B151" s="130"/>
      <c r="C151" s="1">
        <v>20</v>
      </c>
      <c r="D151" s="4" t="s">
        <v>196</v>
      </c>
      <c r="E151" s="4">
        <v>120437255.10160001</v>
      </c>
      <c r="F151" s="4">
        <v>-6066891.2400000002</v>
      </c>
      <c r="G151" s="4">
        <v>199566.84650000001</v>
      </c>
      <c r="H151" s="4">
        <v>26494951.9703</v>
      </c>
      <c r="I151" s="5">
        <f t="shared" si="14"/>
        <v>141064882.67840001</v>
      </c>
      <c r="J151" s="7"/>
      <c r="K151" s="127"/>
      <c r="L151" s="130"/>
      <c r="M151" s="8">
        <v>7</v>
      </c>
      <c r="N151" s="4" t="s">
        <v>576</v>
      </c>
      <c r="O151" s="4">
        <v>138364746.66049999</v>
      </c>
      <c r="P151" s="4">
        <v>-3018317.48</v>
      </c>
      <c r="Q151" s="4">
        <v>229273.04449999999</v>
      </c>
      <c r="R151" s="4">
        <v>28162464.441300001</v>
      </c>
      <c r="S151" s="5">
        <f t="shared" si="15"/>
        <v>163738166.6663</v>
      </c>
    </row>
    <row r="152" spans="1:19" ht="24.95" customHeight="1" x14ac:dyDescent="0.2">
      <c r="A152" s="135"/>
      <c r="B152" s="130"/>
      <c r="C152" s="1">
        <v>21</v>
      </c>
      <c r="D152" s="4" t="s">
        <v>197</v>
      </c>
      <c r="E152" s="4">
        <v>164676669.58050001</v>
      </c>
      <c r="F152" s="4">
        <v>-6066891.2400000002</v>
      </c>
      <c r="G152" s="4">
        <v>272872.40649999998</v>
      </c>
      <c r="H152" s="4">
        <v>35814167.930200003</v>
      </c>
      <c r="I152" s="5">
        <f t="shared" si="14"/>
        <v>194696818.67720002</v>
      </c>
      <c r="J152" s="7"/>
      <c r="K152" s="127"/>
      <c r="L152" s="130"/>
      <c r="M152" s="8">
        <v>8</v>
      </c>
      <c r="N152" s="4" t="s">
        <v>577</v>
      </c>
      <c r="O152" s="4">
        <v>216507462.79820001</v>
      </c>
      <c r="P152" s="4">
        <v>-3018317.48</v>
      </c>
      <c r="Q152" s="4">
        <v>358757.02710000001</v>
      </c>
      <c r="R152" s="4">
        <v>43145452.276699997</v>
      </c>
      <c r="S152" s="5">
        <f t="shared" si="15"/>
        <v>256993354.62200001</v>
      </c>
    </row>
    <row r="153" spans="1:19" ht="24.95" customHeight="1" x14ac:dyDescent="0.2">
      <c r="A153" s="135"/>
      <c r="B153" s="130"/>
      <c r="C153" s="1">
        <v>22</v>
      </c>
      <c r="D153" s="4" t="s">
        <v>198</v>
      </c>
      <c r="E153" s="4">
        <v>160348659.00639999</v>
      </c>
      <c r="F153" s="4">
        <v>-6066891.2400000002</v>
      </c>
      <c r="G153" s="4">
        <v>265700.80979999999</v>
      </c>
      <c r="H153" s="4">
        <v>33875614.239200003</v>
      </c>
      <c r="I153" s="5">
        <f t="shared" si="14"/>
        <v>188423082.81539997</v>
      </c>
      <c r="J153" s="7"/>
      <c r="K153" s="127"/>
      <c r="L153" s="130"/>
      <c r="M153" s="8">
        <v>9</v>
      </c>
      <c r="N153" s="4" t="s">
        <v>61</v>
      </c>
      <c r="O153" s="4">
        <v>200647110.90380001</v>
      </c>
      <c r="P153" s="4">
        <v>-3018317.48</v>
      </c>
      <c r="Q153" s="4">
        <v>332476.11910000001</v>
      </c>
      <c r="R153" s="4">
        <v>33592910.0986</v>
      </c>
      <c r="S153" s="5">
        <f t="shared" si="15"/>
        <v>231554179.64150003</v>
      </c>
    </row>
    <row r="154" spans="1:19" ht="24.95" customHeight="1" x14ac:dyDescent="0.2">
      <c r="A154" s="135"/>
      <c r="B154" s="131"/>
      <c r="C154" s="1">
        <v>23</v>
      </c>
      <c r="D154" s="4" t="s">
        <v>199</v>
      </c>
      <c r="E154" s="4">
        <v>169837602.56999999</v>
      </c>
      <c r="F154" s="4">
        <v>-6066891.2400000002</v>
      </c>
      <c r="G154" s="4">
        <v>281424.17170000001</v>
      </c>
      <c r="H154" s="4">
        <v>36708551.195900001</v>
      </c>
      <c r="I154" s="5">
        <f t="shared" si="14"/>
        <v>200760686.69759998</v>
      </c>
      <c r="J154" s="7"/>
      <c r="K154" s="127"/>
      <c r="L154" s="130"/>
      <c r="M154" s="8">
        <v>10</v>
      </c>
      <c r="N154" s="4" t="s">
        <v>850</v>
      </c>
      <c r="O154" s="4">
        <v>153491984.97870001</v>
      </c>
      <c r="P154" s="4">
        <v>-3018317.48</v>
      </c>
      <c r="Q154" s="4">
        <v>254339.1692</v>
      </c>
      <c r="R154" s="4">
        <v>30832730.779800002</v>
      </c>
      <c r="S154" s="5">
        <f t="shared" si="15"/>
        <v>181560737.44770002</v>
      </c>
    </row>
    <row r="155" spans="1:19" ht="24.95" customHeight="1" x14ac:dyDescent="0.2">
      <c r="A155" s="1"/>
      <c r="B155" s="132" t="s">
        <v>817</v>
      </c>
      <c r="C155" s="133"/>
      <c r="D155" s="134"/>
      <c r="E155" s="10">
        <f>SUM(E132:E154)</f>
        <v>3633468035.9589009</v>
      </c>
      <c r="F155" s="10">
        <f t="shared" ref="F155:I155" si="17">SUM(F132:F154)</f>
        <v>-139538498.51999995</v>
      </c>
      <c r="G155" s="10">
        <f t="shared" si="17"/>
        <v>6020726.3696999988</v>
      </c>
      <c r="H155" s="10">
        <f t="shared" si="17"/>
        <v>771504050.82659996</v>
      </c>
      <c r="I155" s="10">
        <f t="shared" si="17"/>
        <v>4271454314.6352</v>
      </c>
      <c r="J155" s="7"/>
      <c r="K155" s="127"/>
      <c r="L155" s="130"/>
      <c r="M155" s="8">
        <v>11</v>
      </c>
      <c r="N155" s="4" t="s">
        <v>190</v>
      </c>
      <c r="O155" s="4">
        <v>146921491.44330001</v>
      </c>
      <c r="P155" s="4">
        <v>-3018317.48</v>
      </c>
      <c r="Q155" s="4">
        <v>243451.73509999999</v>
      </c>
      <c r="R155" s="4">
        <v>30815439.822000001</v>
      </c>
      <c r="S155" s="5">
        <f t="shared" si="15"/>
        <v>174962065.52040002</v>
      </c>
    </row>
    <row r="156" spans="1:19" ht="24.95" customHeight="1" x14ac:dyDescent="0.2">
      <c r="A156" s="135">
        <v>8</v>
      </c>
      <c r="B156" s="129" t="s">
        <v>30</v>
      </c>
      <c r="C156" s="1">
        <v>1</v>
      </c>
      <c r="D156" s="4" t="s">
        <v>200</v>
      </c>
      <c r="E156" s="4">
        <v>142629573.50870001</v>
      </c>
      <c r="F156" s="4">
        <v>0</v>
      </c>
      <c r="G156" s="4">
        <v>236339.94459999999</v>
      </c>
      <c r="H156" s="4">
        <v>27634470.324900001</v>
      </c>
      <c r="I156" s="5">
        <f t="shared" si="14"/>
        <v>170500383.7782</v>
      </c>
      <c r="J156" s="7"/>
      <c r="K156" s="127"/>
      <c r="L156" s="130"/>
      <c r="M156" s="8">
        <v>12</v>
      </c>
      <c r="N156" s="4" t="s">
        <v>578</v>
      </c>
      <c r="O156" s="4">
        <v>156093539.23989999</v>
      </c>
      <c r="P156" s="4">
        <v>-3018317.48</v>
      </c>
      <c r="Q156" s="4">
        <v>258649.99460000001</v>
      </c>
      <c r="R156" s="4">
        <v>28794974.456599999</v>
      </c>
      <c r="S156" s="5">
        <f t="shared" si="15"/>
        <v>182128846.21110001</v>
      </c>
    </row>
    <row r="157" spans="1:19" ht="24.95" customHeight="1" x14ac:dyDescent="0.2">
      <c r="A157" s="135"/>
      <c r="B157" s="130"/>
      <c r="C157" s="1">
        <v>2</v>
      </c>
      <c r="D157" s="4" t="s">
        <v>201</v>
      </c>
      <c r="E157" s="4">
        <v>137917587.0596</v>
      </c>
      <c r="F157" s="4">
        <v>0</v>
      </c>
      <c r="G157" s="4">
        <v>228532.0925</v>
      </c>
      <c r="H157" s="4">
        <v>30205127.185199998</v>
      </c>
      <c r="I157" s="5">
        <f t="shared" si="14"/>
        <v>168351246.3373</v>
      </c>
      <c r="J157" s="7"/>
      <c r="K157" s="128"/>
      <c r="L157" s="131"/>
      <c r="M157" s="8">
        <v>13</v>
      </c>
      <c r="N157" s="4" t="s">
        <v>579</v>
      </c>
      <c r="O157" s="4">
        <v>125306463.93799999</v>
      </c>
      <c r="P157" s="4">
        <v>-3018317.48</v>
      </c>
      <c r="Q157" s="4">
        <v>207635.21909999999</v>
      </c>
      <c r="R157" s="4">
        <v>25663412.488299999</v>
      </c>
      <c r="S157" s="5">
        <f t="shared" si="15"/>
        <v>148159194.1654</v>
      </c>
    </row>
    <row r="158" spans="1:19" ht="24.95" customHeight="1" x14ac:dyDescent="0.2">
      <c r="A158" s="135"/>
      <c r="B158" s="130"/>
      <c r="C158" s="1">
        <v>3</v>
      </c>
      <c r="D158" s="4" t="s">
        <v>202</v>
      </c>
      <c r="E158" s="4">
        <v>193492399.8836</v>
      </c>
      <c r="F158" s="4">
        <v>0</v>
      </c>
      <c r="G158" s="4">
        <v>320620.62550000002</v>
      </c>
      <c r="H158" s="4">
        <v>39148620.804300003</v>
      </c>
      <c r="I158" s="5">
        <f t="shared" si="14"/>
        <v>232961641.3134</v>
      </c>
      <c r="J158" s="7"/>
      <c r="K158" s="14"/>
      <c r="L158" s="132" t="s">
        <v>835</v>
      </c>
      <c r="M158" s="133"/>
      <c r="N158" s="134"/>
      <c r="O158" s="10">
        <f>SUM(O145:O157)</f>
        <v>2002165462.2602999</v>
      </c>
      <c r="P158" s="10">
        <f t="shared" ref="P158:S158" si="18">SUM(P145:P157)</f>
        <v>-39238127.239999995</v>
      </c>
      <c r="Q158" s="10">
        <f t="shared" si="18"/>
        <v>3317626.6518999999</v>
      </c>
      <c r="R158" s="10">
        <f t="shared" si="18"/>
        <v>395712665.64100009</v>
      </c>
      <c r="S158" s="10">
        <f t="shared" si="18"/>
        <v>2361957627.3132</v>
      </c>
    </row>
    <row r="159" spans="1:19" ht="24.95" customHeight="1" x14ac:dyDescent="0.2">
      <c r="A159" s="135"/>
      <c r="B159" s="130"/>
      <c r="C159" s="1">
        <v>4</v>
      </c>
      <c r="D159" s="4" t="s">
        <v>203</v>
      </c>
      <c r="E159" s="4">
        <v>111457472.9536</v>
      </c>
      <c r="F159" s="4">
        <v>0</v>
      </c>
      <c r="G159" s="4">
        <v>184687.17490000001</v>
      </c>
      <c r="H159" s="4">
        <v>26196811.947299998</v>
      </c>
      <c r="I159" s="5">
        <f t="shared" si="14"/>
        <v>137838972.0758</v>
      </c>
      <c r="J159" s="7"/>
      <c r="K159" s="126">
        <v>26</v>
      </c>
      <c r="L159" s="129" t="s">
        <v>48</v>
      </c>
      <c r="M159" s="8">
        <v>1</v>
      </c>
      <c r="N159" s="4" t="s">
        <v>580</v>
      </c>
      <c r="O159" s="4">
        <v>137783769.58239999</v>
      </c>
      <c r="P159" s="4">
        <v>0</v>
      </c>
      <c r="Q159" s="4">
        <v>228310.35440000001</v>
      </c>
      <c r="R159" s="4">
        <v>29971958.260200001</v>
      </c>
      <c r="S159" s="5">
        <f t="shared" si="15"/>
        <v>167984038.197</v>
      </c>
    </row>
    <row r="160" spans="1:19" ht="24.95" customHeight="1" x14ac:dyDescent="0.2">
      <c r="A160" s="135"/>
      <c r="B160" s="130"/>
      <c r="C160" s="1">
        <v>5</v>
      </c>
      <c r="D160" s="4" t="s">
        <v>204</v>
      </c>
      <c r="E160" s="4">
        <v>154266197.75440001</v>
      </c>
      <c r="F160" s="4">
        <v>0</v>
      </c>
      <c r="G160" s="4">
        <v>255622.0546</v>
      </c>
      <c r="H160" s="4">
        <v>32780530.583000001</v>
      </c>
      <c r="I160" s="5">
        <f t="shared" si="14"/>
        <v>187302350.39200002</v>
      </c>
      <c r="J160" s="7"/>
      <c r="K160" s="127"/>
      <c r="L160" s="130"/>
      <c r="M160" s="8">
        <v>2</v>
      </c>
      <c r="N160" s="4" t="s">
        <v>581</v>
      </c>
      <c r="O160" s="4">
        <v>118296760.76000001</v>
      </c>
      <c r="P160" s="4">
        <v>0</v>
      </c>
      <c r="Q160" s="4">
        <v>196020.0062</v>
      </c>
      <c r="R160" s="4">
        <v>24852885.457699999</v>
      </c>
      <c r="S160" s="5">
        <f t="shared" si="15"/>
        <v>143345666.22390002</v>
      </c>
    </row>
    <row r="161" spans="1:19" ht="24.95" customHeight="1" x14ac:dyDescent="0.2">
      <c r="A161" s="135"/>
      <c r="B161" s="130"/>
      <c r="C161" s="1">
        <v>6</v>
      </c>
      <c r="D161" s="4" t="s">
        <v>205</v>
      </c>
      <c r="E161" s="4">
        <v>111132663.1594</v>
      </c>
      <c r="F161" s="4">
        <v>0</v>
      </c>
      <c r="G161" s="4">
        <v>184148.95879999999</v>
      </c>
      <c r="H161" s="4">
        <v>25323923.715300001</v>
      </c>
      <c r="I161" s="5">
        <f t="shared" si="14"/>
        <v>136640735.8335</v>
      </c>
      <c r="J161" s="7"/>
      <c r="K161" s="127"/>
      <c r="L161" s="130"/>
      <c r="M161" s="8">
        <v>3</v>
      </c>
      <c r="N161" s="4" t="s">
        <v>582</v>
      </c>
      <c r="O161" s="4">
        <v>135474350.01280001</v>
      </c>
      <c r="P161" s="4">
        <v>0</v>
      </c>
      <c r="Q161" s="4">
        <v>224483.6017</v>
      </c>
      <c r="R161" s="4">
        <v>33719959.824299999</v>
      </c>
      <c r="S161" s="5">
        <f t="shared" si="15"/>
        <v>169418793.43880001</v>
      </c>
    </row>
    <row r="162" spans="1:19" ht="24.95" customHeight="1" x14ac:dyDescent="0.2">
      <c r="A162" s="135"/>
      <c r="B162" s="130"/>
      <c r="C162" s="1">
        <v>7</v>
      </c>
      <c r="D162" s="4" t="s">
        <v>206</v>
      </c>
      <c r="E162" s="4">
        <v>186294399.01570001</v>
      </c>
      <c r="F162" s="4">
        <v>0</v>
      </c>
      <c r="G162" s="4">
        <v>308693.39970000001</v>
      </c>
      <c r="H162" s="4">
        <v>36543924.4899</v>
      </c>
      <c r="I162" s="5">
        <f t="shared" si="14"/>
        <v>223147016.90529999</v>
      </c>
      <c r="J162" s="7"/>
      <c r="K162" s="127"/>
      <c r="L162" s="130"/>
      <c r="M162" s="8">
        <v>4</v>
      </c>
      <c r="N162" s="4" t="s">
        <v>583</v>
      </c>
      <c r="O162" s="4">
        <v>220532341.04980001</v>
      </c>
      <c r="P162" s="4">
        <v>0</v>
      </c>
      <c r="Q162" s="4">
        <v>365426.32770000002</v>
      </c>
      <c r="R162" s="4">
        <v>32620390.5266</v>
      </c>
      <c r="S162" s="5">
        <f t="shared" si="15"/>
        <v>253518157.9041</v>
      </c>
    </row>
    <row r="163" spans="1:19" ht="24.95" customHeight="1" x14ac:dyDescent="0.2">
      <c r="A163" s="135"/>
      <c r="B163" s="130"/>
      <c r="C163" s="1">
        <v>8</v>
      </c>
      <c r="D163" s="4" t="s">
        <v>207</v>
      </c>
      <c r="E163" s="4">
        <v>123283212.3768</v>
      </c>
      <c r="F163" s="4">
        <v>0</v>
      </c>
      <c r="G163" s="4">
        <v>204282.65239999999</v>
      </c>
      <c r="H163" s="4">
        <v>28022940.509100001</v>
      </c>
      <c r="I163" s="5">
        <f t="shared" si="14"/>
        <v>151510435.53830001</v>
      </c>
      <c r="J163" s="7"/>
      <c r="K163" s="127"/>
      <c r="L163" s="130"/>
      <c r="M163" s="8">
        <v>5</v>
      </c>
      <c r="N163" s="4" t="s">
        <v>584</v>
      </c>
      <c r="O163" s="4">
        <v>132375795.26000001</v>
      </c>
      <c r="P163" s="4">
        <v>0</v>
      </c>
      <c r="Q163" s="4">
        <v>219349.23699999999</v>
      </c>
      <c r="R163" s="4">
        <v>30951914.8149</v>
      </c>
      <c r="S163" s="5">
        <f t="shared" si="15"/>
        <v>163547059.31190002</v>
      </c>
    </row>
    <row r="164" spans="1:19" ht="24.95" customHeight="1" x14ac:dyDescent="0.2">
      <c r="A164" s="135"/>
      <c r="B164" s="130"/>
      <c r="C164" s="1">
        <v>9</v>
      </c>
      <c r="D164" s="4" t="s">
        <v>208</v>
      </c>
      <c r="E164" s="4">
        <v>146417508.88100001</v>
      </c>
      <c r="F164" s="4">
        <v>0</v>
      </c>
      <c r="G164" s="4">
        <v>242616.6263</v>
      </c>
      <c r="H164" s="4">
        <v>31201018.544100001</v>
      </c>
      <c r="I164" s="5">
        <f t="shared" si="14"/>
        <v>177861144.05140001</v>
      </c>
      <c r="J164" s="7"/>
      <c r="K164" s="127"/>
      <c r="L164" s="130"/>
      <c r="M164" s="8">
        <v>6</v>
      </c>
      <c r="N164" s="4" t="s">
        <v>585</v>
      </c>
      <c r="O164" s="4">
        <v>139419768.3416</v>
      </c>
      <c r="P164" s="4">
        <v>0</v>
      </c>
      <c r="Q164" s="4">
        <v>231021.23569999999</v>
      </c>
      <c r="R164" s="4">
        <v>31830837.930199999</v>
      </c>
      <c r="S164" s="5">
        <f t="shared" si="15"/>
        <v>171481627.50750002</v>
      </c>
    </row>
    <row r="165" spans="1:19" ht="24.95" customHeight="1" x14ac:dyDescent="0.2">
      <c r="A165" s="135"/>
      <c r="B165" s="130"/>
      <c r="C165" s="1">
        <v>10</v>
      </c>
      <c r="D165" s="4" t="s">
        <v>209</v>
      </c>
      <c r="E165" s="4">
        <v>124800728.6938</v>
      </c>
      <c r="F165" s="4">
        <v>0</v>
      </c>
      <c r="G165" s="4">
        <v>206797.20610000001</v>
      </c>
      <c r="H165" s="4">
        <v>27327165.930599999</v>
      </c>
      <c r="I165" s="5">
        <f t="shared" si="14"/>
        <v>152334691.83050001</v>
      </c>
      <c r="J165" s="7"/>
      <c r="K165" s="127"/>
      <c r="L165" s="130"/>
      <c r="M165" s="8">
        <v>7</v>
      </c>
      <c r="N165" s="4" t="s">
        <v>586</v>
      </c>
      <c r="O165" s="4">
        <v>132056686.9135</v>
      </c>
      <c r="P165" s="4">
        <v>0</v>
      </c>
      <c r="Q165" s="4">
        <v>218820.46830000001</v>
      </c>
      <c r="R165" s="4">
        <v>29603016.687100001</v>
      </c>
      <c r="S165" s="5">
        <f t="shared" si="15"/>
        <v>161878524.06889999</v>
      </c>
    </row>
    <row r="166" spans="1:19" ht="24.95" customHeight="1" x14ac:dyDescent="0.2">
      <c r="A166" s="135"/>
      <c r="B166" s="130"/>
      <c r="C166" s="1">
        <v>11</v>
      </c>
      <c r="D166" s="4" t="s">
        <v>210</v>
      </c>
      <c r="E166" s="4">
        <v>179812586.57949999</v>
      </c>
      <c r="F166" s="4">
        <v>0</v>
      </c>
      <c r="G166" s="4">
        <v>297952.91190000001</v>
      </c>
      <c r="H166" s="4">
        <v>39577572.171899997</v>
      </c>
      <c r="I166" s="5">
        <f t="shared" si="14"/>
        <v>219688111.66330001</v>
      </c>
      <c r="J166" s="7"/>
      <c r="K166" s="127"/>
      <c r="L166" s="130"/>
      <c r="M166" s="8">
        <v>8</v>
      </c>
      <c r="N166" s="4" t="s">
        <v>587</v>
      </c>
      <c r="O166" s="4">
        <v>118001016.5513</v>
      </c>
      <c r="P166" s="4">
        <v>0</v>
      </c>
      <c r="Q166" s="4">
        <v>195529.95240000001</v>
      </c>
      <c r="R166" s="4">
        <v>27128578.921100002</v>
      </c>
      <c r="S166" s="5">
        <f t="shared" si="15"/>
        <v>145325125.42480001</v>
      </c>
    </row>
    <row r="167" spans="1:19" ht="24.95" customHeight="1" x14ac:dyDescent="0.2">
      <c r="A167" s="135"/>
      <c r="B167" s="130"/>
      <c r="C167" s="1">
        <v>12</v>
      </c>
      <c r="D167" s="4" t="s">
        <v>211</v>
      </c>
      <c r="E167" s="4">
        <v>127346145.37540001</v>
      </c>
      <c r="F167" s="4">
        <v>0</v>
      </c>
      <c r="G167" s="4">
        <v>211015.0104</v>
      </c>
      <c r="H167" s="4">
        <v>28999710.102899998</v>
      </c>
      <c r="I167" s="5">
        <f t="shared" si="14"/>
        <v>156556870.4887</v>
      </c>
      <c r="J167" s="7"/>
      <c r="K167" s="127"/>
      <c r="L167" s="130"/>
      <c r="M167" s="8">
        <v>9</v>
      </c>
      <c r="N167" s="4" t="s">
        <v>588</v>
      </c>
      <c r="O167" s="4">
        <v>127329889.8022</v>
      </c>
      <c r="P167" s="4">
        <v>0</v>
      </c>
      <c r="Q167" s="4">
        <v>210988.07459999999</v>
      </c>
      <c r="R167" s="4">
        <v>29244314.0733</v>
      </c>
      <c r="S167" s="5">
        <f t="shared" si="15"/>
        <v>156785191.9501</v>
      </c>
    </row>
    <row r="168" spans="1:19" ht="24.95" customHeight="1" x14ac:dyDescent="0.2">
      <c r="A168" s="135"/>
      <c r="B168" s="130"/>
      <c r="C168" s="1">
        <v>13</v>
      </c>
      <c r="D168" s="4" t="s">
        <v>212</v>
      </c>
      <c r="E168" s="4">
        <v>146927790.4605</v>
      </c>
      <c r="F168" s="4">
        <v>0</v>
      </c>
      <c r="G168" s="4">
        <v>243462.1727</v>
      </c>
      <c r="H168" s="4">
        <v>35162749.907600001</v>
      </c>
      <c r="I168" s="5">
        <f t="shared" si="14"/>
        <v>182334002.54079998</v>
      </c>
      <c r="J168" s="7"/>
      <c r="K168" s="127"/>
      <c r="L168" s="130"/>
      <c r="M168" s="8">
        <v>10</v>
      </c>
      <c r="N168" s="4" t="s">
        <v>589</v>
      </c>
      <c r="O168" s="4">
        <v>140225976.56099999</v>
      </c>
      <c r="P168" s="4">
        <v>0</v>
      </c>
      <c r="Q168" s="4">
        <v>232357.13829999999</v>
      </c>
      <c r="R168" s="4">
        <v>31262813.016100001</v>
      </c>
      <c r="S168" s="5">
        <f t="shared" si="15"/>
        <v>171721146.71539998</v>
      </c>
    </row>
    <row r="169" spans="1:19" ht="24.95" customHeight="1" x14ac:dyDescent="0.2">
      <c r="A169" s="135"/>
      <c r="B169" s="130"/>
      <c r="C169" s="1">
        <v>14</v>
      </c>
      <c r="D169" s="4" t="s">
        <v>213</v>
      </c>
      <c r="E169" s="4">
        <v>129876511.38150001</v>
      </c>
      <c r="F169" s="4">
        <v>0</v>
      </c>
      <c r="G169" s="4">
        <v>215207.87549999999</v>
      </c>
      <c r="H169" s="4">
        <v>26945205.283500001</v>
      </c>
      <c r="I169" s="5">
        <f t="shared" si="14"/>
        <v>157036924.54049999</v>
      </c>
      <c r="J169" s="7"/>
      <c r="K169" s="127"/>
      <c r="L169" s="130"/>
      <c r="M169" s="8">
        <v>11</v>
      </c>
      <c r="N169" s="4" t="s">
        <v>590</v>
      </c>
      <c r="O169" s="4">
        <v>136971991.55950001</v>
      </c>
      <c r="P169" s="4">
        <v>0</v>
      </c>
      <c r="Q169" s="4">
        <v>226965.22260000001</v>
      </c>
      <c r="R169" s="4">
        <v>28427299.367600001</v>
      </c>
      <c r="S169" s="5">
        <f t="shared" si="15"/>
        <v>165626256.14970002</v>
      </c>
    </row>
    <row r="170" spans="1:19" ht="24.95" customHeight="1" x14ac:dyDescent="0.2">
      <c r="A170" s="135"/>
      <c r="B170" s="130"/>
      <c r="C170" s="1">
        <v>15</v>
      </c>
      <c r="D170" s="4" t="s">
        <v>214</v>
      </c>
      <c r="E170" s="4">
        <v>119522697.4774</v>
      </c>
      <c r="F170" s="4">
        <v>0</v>
      </c>
      <c r="G170" s="4">
        <v>198051.4069</v>
      </c>
      <c r="H170" s="4">
        <v>24964000.563299999</v>
      </c>
      <c r="I170" s="5">
        <f t="shared" si="14"/>
        <v>144684749.44760001</v>
      </c>
      <c r="J170" s="7"/>
      <c r="K170" s="127"/>
      <c r="L170" s="130"/>
      <c r="M170" s="8">
        <v>12</v>
      </c>
      <c r="N170" s="4" t="s">
        <v>591</v>
      </c>
      <c r="O170" s="4">
        <v>159383462.0661</v>
      </c>
      <c r="P170" s="4">
        <v>0</v>
      </c>
      <c r="Q170" s="4">
        <v>264101.45990000002</v>
      </c>
      <c r="R170" s="4">
        <v>35193827.501699999</v>
      </c>
      <c r="S170" s="5">
        <f t="shared" si="15"/>
        <v>194841391.02770001</v>
      </c>
    </row>
    <row r="171" spans="1:19" ht="24.95" customHeight="1" x14ac:dyDescent="0.2">
      <c r="A171" s="135"/>
      <c r="B171" s="130"/>
      <c r="C171" s="1">
        <v>16</v>
      </c>
      <c r="D171" s="4" t="s">
        <v>215</v>
      </c>
      <c r="E171" s="4">
        <v>175134205.9831</v>
      </c>
      <c r="F171" s="4">
        <v>0</v>
      </c>
      <c r="G171" s="4">
        <v>290200.74530000001</v>
      </c>
      <c r="H171" s="4">
        <v>31457738.410999998</v>
      </c>
      <c r="I171" s="5">
        <f t="shared" si="14"/>
        <v>206882145.13940001</v>
      </c>
      <c r="J171" s="7"/>
      <c r="K171" s="127"/>
      <c r="L171" s="130"/>
      <c r="M171" s="8">
        <v>13</v>
      </c>
      <c r="N171" s="4" t="s">
        <v>592</v>
      </c>
      <c r="O171" s="4">
        <v>163267806.55840001</v>
      </c>
      <c r="P171" s="4">
        <v>0</v>
      </c>
      <c r="Q171" s="4">
        <v>270537.8934</v>
      </c>
      <c r="R171" s="4">
        <v>33277311.305799998</v>
      </c>
      <c r="S171" s="5">
        <f t="shared" si="15"/>
        <v>196815655.75760001</v>
      </c>
    </row>
    <row r="172" spans="1:19" ht="24.95" customHeight="1" x14ac:dyDescent="0.2">
      <c r="A172" s="135"/>
      <c r="B172" s="130"/>
      <c r="C172" s="1">
        <v>17</v>
      </c>
      <c r="D172" s="4" t="s">
        <v>216</v>
      </c>
      <c r="E172" s="4">
        <v>180493602.412</v>
      </c>
      <c r="F172" s="4">
        <v>0</v>
      </c>
      <c r="G172" s="4">
        <v>299081.36820000003</v>
      </c>
      <c r="H172" s="4">
        <v>34665041.555</v>
      </c>
      <c r="I172" s="5">
        <f t="shared" si="14"/>
        <v>215457725.33520001</v>
      </c>
      <c r="J172" s="7"/>
      <c r="K172" s="127"/>
      <c r="L172" s="130"/>
      <c r="M172" s="8">
        <v>14</v>
      </c>
      <c r="N172" s="4" t="s">
        <v>593</v>
      </c>
      <c r="O172" s="4">
        <v>180780792.9878</v>
      </c>
      <c r="P172" s="4">
        <v>0</v>
      </c>
      <c r="Q172" s="4">
        <v>299557.24849999999</v>
      </c>
      <c r="R172" s="4">
        <v>34482728.388099998</v>
      </c>
      <c r="S172" s="5">
        <f t="shared" si="15"/>
        <v>215563078.62439999</v>
      </c>
    </row>
    <row r="173" spans="1:19" ht="24.95" customHeight="1" x14ac:dyDescent="0.2">
      <c r="A173" s="135"/>
      <c r="B173" s="130"/>
      <c r="C173" s="1">
        <v>18</v>
      </c>
      <c r="D173" s="4" t="s">
        <v>217</v>
      </c>
      <c r="E173" s="4">
        <v>100498926.186</v>
      </c>
      <c r="F173" s="4">
        <v>0</v>
      </c>
      <c r="G173" s="4">
        <v>166528.65220000001</v>
      </c>
      <c r="H173" s="4">
        <v>24672630.973299999</v>
      </c>
      <c r="I173" s="5">
        <f t="shared" si="14"/>
        <v>125338085.8115</v>
      </c>
      <c r="J173" s="7"/>
      <c r="K173" s="127"/>
      <c r="L173" s="130"/>
      <c r="M173" s="8">
        <v>15</v>
      </c>
      <c r="N173" s="4" t="s">
        <v>594</v>
      </c>
      <c r="O173" s="4">
        <v>213310095.63999999</v>
      </c>
      <c r="P173" s="4">
        <v>0</v>
      </c>
      <c r="Q173" s="4">
        <v>353458.92820000002</v>
      </c>
      <c r="R173" s="4">
        <v>35539985.695100002</v>
      </c>
      <c r="S173" s="5">
        <f t="shared" si="15"/>
        <v>249203540.2633</v>
      </c>
    </row>
    <row r="174" spans="1:19" ht="24.95" customHeight="1" x14ac:dyDescent="0.2">
      <c r="A174" s="135"/>
      <c r="B174" s="130"/>
      <c r="C174" s="1">
        <v>19</v>
      </c>
      <c r="D174" s="4" t="s">
        <v>218</v>
      </c>
      <c r="E174" s="4">
        <v>135391601.56310001</v>
      </c>
      <c r="F174" s="4">
        <v>0</v>
      </c>
      <c r="G174" s="4">
        <v>224346.486</v>
      </c>
      <c r="H174" s="4">
        <v>27860812.352299999</v>
      </c>
      <c r="I174" s="5">
        <f t="shared" si="14"/>
        <v>163476760.4014</v>
      </c>
      <c r="J174" s="7"/>
      <c r="K174" s="127"/>
      <c r="L174" s="130"/>
      <c r="M174" s="8">
        <v>16</v>
      </c>
      <c r="N174" s="4" t="s">
        <v>595</v>
      </c>
      <c r="O174" s="4">
        <v>135096153.35870001</v>
      </c>
      <c r="P174" s="4">
        <v>0</v>
      </c>
      <c r="Q174" s="4">
        <v>223856.92259999999</v>
      </c>
      <c r="R174" s="4">
        <v>34618275.935400002</v>
      </c>
      <c r="S174" s="5">
        <f t="shared" si="15"/>
        <v>169938286.21670002</v>
      </c>
    </row>
    <row r="175" spans="1:19" ht="24.95" customHeight="1" x14ac:dyDescent="0.2">
      <c r="A175" s="135"/>
      <c r="B175" s="130"/>
      <c r="C175" s="1">
        <v>20</v>
      </c>
      <c r="D175" s="4" t="s">
        <v>219</v>
      </c>
      <c r="E175" s="4">
        <v>160221288.60530001</v>
      </c>
      <c r="F175" s="4">
        <v>0</v>
      </c>
      <c r="G175" s="4">
        <v>265489.75459999999</v>
      </c>
      <c r="H175" s="4">
        <v>30350235.614999998</v>
      </c>
      <c r="I175" s="5">
        <f t="shared" si="14"/>
        <v>190837013.97490001</v>
      </c>
      <c r="J175" s="7"/>
      <c r="K175" s="127"/>
      <c r="L175" s="130"/>
      <c r="M175" s="8">
        <v>17</v>
      </c>
      <c r="N175" s="4" t="s">
        <v>596</v>
      </c>
      <c r="O175" s="4">
        <v>183366128.7755</v>
      </c>
      <c r="P175" s="4">
        <v>0</v>
      </c>
      <c r="Q175" s="4">
        <v>303841.19959999999</v>
      </c>
      <c r="R175" s="4">
        <v>37568452.366400003</v>
      </c>
      <c r="S175" s="5">
        <f t="shared" si="15"/>
        <v>221238422.34150001</v>
      </c>
    </row>
    <row r="176" spans="1:19" ht="24.95" customHeight="1" x14ac:dyDescent="0.2">
      <c r="A176" s="135"/>
      <c r="B176" s="130"/>
      <c r="C176" s="1">
        <v>21</v>
      </c>
      <c r="D176" s="4" t="s">
        <v>220</v>
      </c>
      <c r="E176" s="4">
        <v>233320482.13870001</v>
      </c>
      <c r="F176" s="4">
        <v>0</v>
      </c>
      <c r="G176" s="4">
        <v>386616.5233</v>
      </c>
      <c r="H176" s="4">
        <v>56202658.532499999</v>
      </c>
      <c r="I176" s="5">
        <f t="shared" si="14"/>
        <v>289909757.19449997</v>
      </c>
      <c r="J176" s="7"/>
      <c r="K176" s="127"/>
      <c r="L176" s="130"/>
      <c r="M176" s="8">
        <v>18</v>
      </c>
      <c r="N176" s="4" t="s">
        <v>597</v>
      </c>
      <c r="O176" s="4">
        <v>123859880.2271</v>
      </c>
      <c r="P176" s="4">
        <v>0</v>
      </c>
      <c r="Q176" s="4">
        <v>205238.20209999999</v>
      </c>
      <c r="R176" s="4">
        <v>27988176.848299999</v>
      </c>
      <c r="S176" s="5">
        <f t="shared" si="15"/>
        <v>152053295.2775</v>
      </c>
    </row>
    <row r="177" spans="1:19" ht="24.95" customHeight="1" x14ac:dyDescent="0.2">
      <c r="A177" s="135"/>
      <c r="B177" s="130"/>
      <c r="C177" s="1">
        <v>22</v>
      </c>
      <c r="D177" s="4" t="s">
        <v>221</v>
      </c>
      <c r="E177" s="4">
        <v>145699097.4463</v>
      </c>
      <c r="F177" s="4">
        <v>0</v>
      </c>
      <c r="G177" s="4">
        <v>241426.20480000001</v>
      </c>
      <c r="H177" s="4">
        <v>29613776.43</v>
      </c>
      <c r="I177" s="5">
        <f t="shared" si="14"/>
        <v>175554300.08110002</v>
      </c>
      <c r="J177" s="7"/>
      <c r="K177" s="127"/>
      <c r="L177" s="130"/>
      <c r="M177" s="8">
        <v>19</v>
      </c>
      <c r="N177" s="4" t="s">
        <v>598</v>
      </c>
      <c r="O177" s="4">
        <v>142548456.447</v>
      </c>
      <c r="P177" s="4">
        <v>0</v>
      </c>
      <c r="Q177" s="4">
        <v>236205.53210000001</v>
      </c>
      <c r="R177" s="4">
        <v>31679287.771000002</v>
      </c>
      <c r="S177" s="5">
        <f t="shared" si="15"/>
        <v>174463949.75009999</v>
      </c>
    </row>
    <row r="178" spans="1:19" ht="24.95" customHeight="1" x14ac:dyDescent="0.2">
      <c r="A178" s="135"/>
      <c r="B178" s="130"/>
      <c r="C178" s="1">
        <v>23</v>
      </c>
      <c r="D178" s="4" t="s">
        <v>222</v>
      </c>
      <c r="E178" s="4">
        <v>135677808.31490001</v>
      </c>
      <c r="F178" s="4">
        <v>0</v>
      </c>
      <c r="G178" s="4">
        <v>224820.73610000001</v>
      </c>
      <c r="H178" s="4">
        <v>28751534.003400002</v>
      </c>
      <c r="I178" s="5">
        <f t="shared" si="14"/>
        <v>164654163.0544</v>
      </c>
      <c r="J178" s="7"/>
      <c r="K178" s="127"/>
      <c r="L178" s="130"/>
      <c r="M178" s="8">
        <v>20</v>
      </c>
      <c r="N178" s="4" t="s">
        <v>599</v>
      </c>
      <c r="O178" s="4">
        <v>164413680.02020001</v>
      </c>
      <c r="P178" s="4">
        <v>0</v>
      </c>
      <c r="Q178" s="4">
        <v>272436.62780000002</v>
      </c>
      <c r="R178" s="4">
        <v>33296026.224800002</v>
      </c>
      <c r="S178" s="5">
        <f t="shared" si="15"/>
        <v>197982142.87279999</v>
      </c>
    </row>
    <row r="179" spans="1:19" ht="24.95" customHeight="1" x14ac:dyDescent="0.2">
      <c r="A179" s="135"/>
      <c r="B179" s="130"/>
      <c r="C179" s="1">
        <v>24</v>
      </c>
      <c r="D179" s="4" t="s">
        <v>223</v>
      </c>
      <c r="E179" s="4">
        <v>132434405.01350001</v>
      </c>
      <c r="F179" s="4">
        <v>0</v>
      </c>
      <c r="G179" s="4">
        <v>219446.35449999999</v>
      </c>
      <c r="H179" s="4">
        <v>28290238.373599999</v>
      </c>
      <c r="I179" s="5">
        <f t="shared" si="14"/>
        <v>160944089.74160001</v>
      </c>
      <c r="J179" s="7"/>
      <c r="K179" s="127"/>
      <c r="L179" s="130"/>
      <c r="M179" s="8">
        <v>21</v>
      </c>
      <c r="N179" s="4" t="s">
        <v>600</v>
      </c>
      <c r="O179" s="4">
        <v>154668963.77630001</v>
      </c>
      <c r="P179" s="4">
        <v>0</v>
      </c>
      <c r="Q179" s="4">
        <v>256289.44570000001</v>
      </c>
      <c r="R179" s="4">
        <v>32897588.311999999</v>
      </c>
      <c r="S179" s="5">
        <f t="shared" si="15"/>
        <v>187822841.53400001</v>
      </c>
    </row>
    <row r="180" spans="1:19" ht="24.95" customHeight="1" x14ac:dyDescent="0.2">
      <c r="A180" s="135"/>
      <c r="B180" s="130"/>
      <c r="C180" s="1">
        <v>25</v>
      </c>
      <c r="D180" s="4" t="s">
        <v>224</v>
      </c>
      <c r="E180" s="4">
        <v>151461096.77610001</v>
      </c>
      <c r="F180" s="4">
        <v>0</v>
      </c>
      <c r="G180" s="4">
        <v>250973.94839999999</v>
      </c>
      <c r="H180" s="4">
        <v>36916731.100599997</v>
      </c>
      <c r="I180" s="5">
        <f t="shared" si="14"/>
        <v>188628801.8251</v>
      </c>
      <c r="J180" s="7"/>
      <c r="K180" s="127"/>
      <c r="L180" s="130"/>
      <c r="M180" s="8">
        <v>22</v>
      </c>
      <c r="N180" s="4" t="s">
        <v>601</v>
      </c>
      <c r="O180" s="4">
        <v>182842413.28670001</v>
      </c>
      <c r="P180" s="4">
        <v>0</v>
      </c>
      <c r="Q180" s="4">
        <v>302973.39299999998</v>
      </c>
      <c r="R180" s="4">
        <v>36922041.777199998</v>
      </c>
      <c r="S180" s="5">
        <f t="shared" si="15"/>
        <v>220067428.4569</v>
      </c>
    </row>
    <row r="181" spans="1:19" ht="24.95" customHeight="1" x14ac:dyDescent="0.2">
      <c r="A181" s="135"/>
      <c r="B181" s="130"/>
      <c r="C181" s="1">
        <v>26</v>
      </c>
      <c r="D181" s="4" t="s">
        <v>225</v>
      </c>
      <c r="E181" s="4">
        <v>131657412.035</v>
      </c>
      <c r="F181" s="4">
        <v>0</v>
      </c>
      <c r="G181" s="4">
        <v>218158.8622</v>
      </c>
      <c r="H181" s="4">
        <v>27608635.599800002</v>
      </c>
      <c r="I181" s="5">
        <f t="shared" si="14"/>
        <v>159484206.49700001</v>
      </c>
      <c r="J181" s="7"/>
      <c r="K181" s="127"/>
      <c r="L181" s="130"/>
      <c r="M181" s="8">
        <v>23</v>
      </c>
      <c r="N181" s="4" t="s">
        <v>602</v>
      </c>
      <c r="O181" s="4">
        <v>133717248.12720001</v>
      </c>
      <c r="P181" s="4">
        <v>0</v>
      </c>
      <c r="Q181" s="4">
        <v>221572.0502</v>
      </c>
      <c r="R181" s="4">
        <v>35645494.441200003</v>
      </c>
      <c r="S181" s="5">
        <f t="shared" si="15"/>
        <v>169584314.61860001</v>
      </c>
    </row>
    <row r="182" spans="1:19" ht="24.95" customHeight="1" x14ac:dyDescent="0.2">
      <c r="A182" s="135"/>
      <c r="B182" s="131"/>
      <c r="C182" s="1">
        <v>27</v>
      </c>
      <c r="D182" s="4" t="s">
        <v>226</v>
      </c>
      <c r="E182" s="4">
        <v>127690022.487</v>
      </c>
      <c r="F182" s="4">
        <v>0</v>
      </c>
      <c r="G182" s="4">
        <v>211584.82139999999</v>
      </c>
      <c r="H182" s="4">
        <v>27779375.331599999</v>
      </c>
      <c r="I182" s="5">
        <f t="shared" si="14"/>
        <v>155680982.64000002</v>
      </c>
      <c r="J182" s="7"/>
      <c r="K182" s="127"/>
      <c r="L182" s="130"/>
      <c r="M182" s="8">
        <v>24</v>
      </c>
      <c r="N182" s="4" t="s">
        <v>603</v>
      </c>
      <c r="O182" s="4">
        <v>108824615.38779999</v>
      </c>
      <c r="P182" s="4">
        <v>0</v>
      </c>
      <c r="Q182" s="4">
        <v>180324.47930000001</v>
      </c>
      <c r="R182" s="4">
        <v>26624767.877500001</v>
      </c>
      <c r="S182" s="5">
        <f t="shared" si="15"/>
        <v>135629707.7446</v>
      </c>
    </row>
    <row r="183" spans="1:19" ht="24.95" customHeight="1" x14ac:dyDescent="0.2">
      <c r="A183" s="1"/>
      <c r="B183" s="132" t="s">
        <v>818</v>
      </c>
      <c r="C183" s="133"/>
      <c r="D183" s="134"/>
      <c r="E183" s="10">
        <f>SUM(E156:E182)</f>
        <v>3944857423.5219002</v>
      </c>
      <c r="F183" s="10">
        <f t="shared" ref="F183:I183" si="19">SUM(F156:F182)</f>
        <v>0</v>
      </c>
      <c r="G183" s="10">
        <f t="shared" si="19"/>
        <v>6536704.5697999997</v>
      </c>
      <c r="H183" s="10">
        <f t="shared" si="19"/>
        <v>844203180.34099996</v>
      </c>
      <c r="I183" s="10">
        <f t="shared" si="19"/>
        <v>4795597308.4327002</v>
      </c>
      <c r="J183" s="7"/>
      <c r="K183" s="128"/>
      <c r="L183" s="131"/>
      <c r="M183" s="8">
        <v>25</v>
      </c>
      <c r="N183" s="4" t="s">
        <v>604</v>
      </c>
      <c r="O183" s="4">
        <v>121305786.28650001</v>
      </c>
      <c r="P183" s="4">
        <v>0</v>
      </c>
      <c r="Q183" s="4">
        <v>201006.01930000001</v>
      </c>
      <c r="R183" s="4">
        <v>26505358.557500001</v>
      </c>
      <c r="S183" s="5">
        <f t="shared" si="15"/>
        <v>148012150.8633</v>
      </c>
    </row>
    <row r="184" spans="1:19" ht="24.95" customHeight="1" x14ac:dyDescent="0.2">
      <c r="A184" s="135">
        <v>9</v>
      </c>
      <c r="B184" s="129" t="s">
        <v>31</v>
      </c>
      <c r="C184" s="1">
        <v>1</v>
      </c>
      <c r="D184" s="4" t="s">
        <v>227</v>
      </c>
      <c r="E184" s="4">
        <v>135368383.03189999</v>
      </c>
      <c r="F184" s="4">
        <v>-2017457.56</v>
      </c>
      <c r="G184" s="4">
        <v>224308.01240000001</v>
      </c>
      <c r="H184" s="4">
        <v>30931471.587000001</v>
      </c>
      <c r="I184" s="5">
        <f t="shared" si="14"/>
        <v>164506705.0713</v>
      </c>
      <c r="J184" s="7"/>
      <c r="K184" s="14"/>
      <c r="L184" s="132" t="s">
        <v>836</v>
      </c>
      <c r="M184" s="133"/>
      <c r="N184" s="134"/>
      <c r="O184" s="10">
        <f>SUM(O159:O183)</f>
        <v>3705853829.3393993</v>
      </c>
      <c r="P184" s="10">
        <f t="shared" ref="P184:S184" si="20">SUM(P159:P183)</f>
        <v>0</v>
      </c>
      <c r="Q184" s="10">
        <f t="shared" si="20"/>
        <v>6140671.0206000013</v>
      </c>
      <c r="R184" s="10">
        <f t="shared" si="20"/>
        <v>791853291.88110006</v>
      </c>
      <c r="S184" s="10">
        <f t="shared" si="20"/>
        <v>4503847792.2411003</v>
      </c>
    </row>
    <row r="185" spans="1:19" ht="24.95" customHeight="1" x14ac:dyDescent="0.2">
      <c r="A185" s="135"/>
      <c r="B185" s="130"/>
      <c r="C185" s="1">
        <v>2</v>
      </c>
      <c r="D185" s="4" t="s">
        <v>228</v>
      </c>
      <c r="E185" s="4">
        <v>170156415.25749999</v>
      </c>
      <c r="F185" s="4">
        <v>-2544453.37</v>
      </c>
      <c r="G185" s="4">
        <v>281952.45039999997</v>
      </c>
      <c r="H185" s="4">
        <v>31360219.531599998</v>
      </c>
      <c r="I185" s="5">
        <f t="shared" si="14"/>
        <v>199254133.86949998</v>
      </c>
      <c r="J185" s="7"/>
      <c r="K185" s="126">
        <v>27</v>
      </c>
      <c r="L185" s="129" t="s">
        <v>49</v>
      </c>
      <c r="M185" s="8">
        <v>1</v>
      </c>
      <c r="N185" s="4" t="s">
        <v>605</v>
      </c>
      <c r="O185" s="4">
        <v>136191795.48390001</v>
      </c>
      <c r="P185" s="4">
        <v>-5788847.5199999996</v>
      </c>
      <c r="Q185" s="4">
        <v>225672.4227</v>
      </c>
      <c r="R185" s="4">
        <v>36052093.611299999</v>
      </c>
      <c r="S185" s="5">
        <f t="shared" si="15"/>
        <v>166680713.99790001</v>
      </c>
    </row>
    <row r="186" spans="1:19" ht="24.95" customHeight="1" x14ac:dyDescent="0.2">
      <c r="A186" s="135"/>
      <c r="B186" s="130"/>
      <c r="C186" s="1">
        <v>3</v>
      </c>
      <c r="D186" s="4" t="s">
        <v>229</v>
      </c>
      <c r="E186" s="4">
        <v>162889795.2841</v>
      </c>
      <c r="F186" s="4">
        <v>-2434582.2599999998</v>
      </c>
      <c r="G186" s="4">
        <v>269911.52149999997</v>
      </c>
      <c r="H186" s="4">
        <v>39515448.9001</v>
      </c>
      <c r="I186" s="5">
        <f t="shared" si="14"/>
        <v>200240573.44569999</v>
      </c>
      <c r="J186" s="7"/>
      <c r="K186" s="127"/>
      <c r="L186" s="130"/>
      <c r="M186" s="8">
        <v>2</v>
      </c>
      <c r="N186" s="4" t="s">
        <v>606</v>
      </c>
      <c r="O186" s="4">
        <v>140597190.00260001</v>
      </c>
      <c r="P186" s="4">
        <v>-5788847.5199999996</v>
      </c>
      <c r="Q186" s="4">
        <v>232972.24609999999</v>
      </c>
      <c r="R186" s="4">
        <v>39371211.615500003</v>
      </c>
      <c r="S186" s="5">
        <f t="shared" si="15"/>
        <v>174412526.34420002</v>
      </c>
    </row>
    <row r="187" spans="1:19" ht="24.95" customHeight="1" x14ac:dyDescent="0.2">
      <c r="A187" s="135"/>
      <c r="B187" s="130"/>
      <c r="C187" s="1">
        <v>4</v>
      </c>
      <c r="D187" s="4" t="s">
        <v>230</v>
      </c>
      <c r="E187" s="4">
        <v>105099348.24330001</v>
      </c>
      <c r="F187" s="4">
        <v>-1558697.37</v>
      </c>
      <c r="G187" s="4">
        <v>174151.64</v>
      </c>
      <c r="H187" s="4">
        <v>23308735.909499999</v>
      </c>
      <c r="I187" s="5">
        <f t="shared" si="14"/>
        <v>127023538.4228</v>
      </c>
      <c r="J187" s="7"/>
      <c r="K187" s="127"/>
      <c r="L187" s="130"/>
      <c r="M187" s="8">
        <v>3</v>
      </c>
      <c r="N187" s="4" t="s">
        <v>607</v>
      </c>
      <c r="O187" s="4">
        <v>216102535.43619999</v>
      </c>
      <c r="P187" s="4">
        <v>-5788847.5199999996</v>
      </c>
      <c r="Q187" s="4">
        <v>358086.05459999997</v>
      </c>
      <c r="R187" s="4">
        <v>58105591.398900002</v>
      </c>
      <c r="S187" s="5">
        <f t="shared" si="15"/>
        <v>268777365.36969995</v>
      </c>
    </row>
    <row r="188" spans="1:19" ht="24.95" customHeight="1" x14ac:dyDescent="0.2">
      <c r="A188" s="135"/>
      <c r="B188" s="130"/>
      <c r="C188" s="1">
        <v>5</v>
      </c>
      <c r="D188" s="4" t="s">
        <v>231</v>
      </c>
      <c r="E188" s="4">
        <v>125548695.84100001</v>
      </c>
      <c r="F188" s="4">
        <v>-1868649.67</v>
      </c>
      <c r="G188" s="4">
        <v>208036.60200000001</v>
      </c>
      <c r="H188" s="4">
        <v>28288328.319400001</v>
      </c>
      <c r="I188" s="5">
        <f t="shared" si="14"/>
        <v>152176411.09240001</v>
      </c>
      <c r="J188" s="7"/>
      <c r="K188" s="127"/>
      <c r="L188" s="130"/>
      <c r="M188" s="8">
        <v>4</v>
      </c>
      <c r="N188" s="4" t="s">
        <v>608</v>
      </c>
      <c r="O188" s="4">
        <v>142089231.18439999</v>
      </c>
      <c r="P188" s="4">
        <v>-5788847.5199999996</v>
      </c>
      <c r="Q188" s="4">
        <v>235444.587</v>
      </c>
      <c r="R188" s="4">
        <v>34729640.477700002</v>
      </c>
      <c r="S188" s="5">
        <f t="shared" si="15"/>
        <v>171265468.72909999</v>
      </c>
    </row>
    <row r="189" spans="1:19" ht="24.95" customHeight="1" x14ac:dyDescent="0.2">
      <c r="A189" s="135"/>
      <c r="B189" s="130"/>
      <c r="C189" s="1">
        <v>6</v>
      </c>
      <c r="D189" s="4" t="s">
        <v>232</v>
      </c>
      <c r="E189" s="4">
        <v>144434462.13389999</v>
      </c>
      <c r="F189" s="4">
        <v>-2154700.0699999998</v>
      </c>
      <c r="G189" s="4">
        <v>239330.67970000001</v>
      </c>
      <c r="H189" s="4">
        <v>32584690.571199998</v>
      </c>
      <c r="I189" s="5">
        <f t="shared" si="14"/>
        <v>175103783.31479996</v>
      </c>
      <c r="J189" s="7"/>
      <c r="K189" s="127"/>
      <c r="L189" s="130"/>
      <c r="M189" s="8">
        <v>5</v>
      </c>
      <c r="N189" s="4" t="s">
        <v>609</v>
      </c>
      <c r="O189" s="4">
        <v>127337337.39669999</v>
      </c>
      <c r="P189" s="4">
        <v>-5788847.5199999996</v>
      </c>
      <c r="Q189" s="4">
        <v>211000.4155</v>
      </c>
      <c r="R189" s="4">
        <v>33849768.055</v>
      </c>
      <c r="S189" s="5">
        <f t="shared" si="15"/>
        <v>155609258.34720001</v>
      </c>
    </row>
    <row r="190" spans="1:19" ht="24.95" customHeight="1" x14ac:dyDescent="0.2">
      <c r="A190" s="135"/>
      <c r="B190" s="130"/>
      <c r="C190" s="1">
        <v>7</v>
      </c>
      <c r="D190" s="4" t="s">
        <v>233</v>
      </c>
      <c r="E190" s="4">
        <v>165586494.74470001</v>
      </c>
      <c r="F190" s="4">
        <v>-2475446.61</v>
      </c>
      <c r="G190" s="4">
        <v>274380.00429999997</v>
      </c>
      <c r="H190" s="4">
        <v>33734573.165700004</v>
      </c>
      <c r="I190" s="5">
        <f t="shared" si="14"/>
        <v>197120001.30470002</v>
      </c>
      <c r="J190" s="7"/>
      <c r="K190" s="127"/>
      <c r="L190" s="130"/>
      <c r="M190" s="8">
        <v>6</v>
      </c>
      <c r="N190" s="4" t="s">
        <v>610</v>
      </c>
      <c r="O190" s="4">
        <v>96862302.495000005</v>
      </c>
      <c r="P190" s="4">
        <v>-5788847.5199999996</v>
      </c>
      <c r="Q190" s="4">
        <v>160502.69690000001</v>
      </c>
      <c r="R190" s="4">
        <v>26140441.9734</v>
      </c>
      <c r="S190" s="5">
        <f t="shared" si="15"/>
        <v>117374399.6453</v>
      </c>
    </row>
    <row r="191" spans="1:19" ht="24.95" customHeight="1" x14ac:dyDescent="0.2">
      <c r="A191" s="135"/>
      <c r="B191" s="130"/>
      <c r="C191" s="1">
        <v>8</v>
      </c>
      <c r="D191" s="4" t="s">
        <v>234</v>
      </c>
      <c r="E191" s="4">
        <v>131169994.2307</v>
      </c>
      <c r="F191" s="4">
        <v>-1953847.98</v>
      </c>
      <c r="G191" s="4">
        <v>217351.2015</v>
      </c>
      <c r="H191" s="4">
        <v>33276939.1505</v>
      </c>
      <c r="I191" s="5">
        <f t="shared" si="14"/>
        <v>162710436.6027</v>
      </c>
      <c r="J191" s="7"/>
      <c r="K191" s="127"/>
      <c r="L191" s="130"/>
      <c r="M191" s="8">
        <v>7</v>
      </c>
      <c r="N191" s="4" t="s">
        <v>792</v>
      </c>
      <c r="O191" s="4">
        <v>94360999.393800005</v>
      </c>
      <c r="P191" s="4">
        <v>-5788847.5199999996</v>
      </c>
      <c r="Q191" s="4">
        <v>156357.9896</v>
      </c>
      <c r="R191" s="4">
        <v>26462867.479800001</v>
      </c>
      <c r="S191" s="5">
        <f t="shared" si="15"/>
        <v>115191377.34320001</v>
      </c>
    </row>
    <row r="192" spans="1:19" ht="24.95" customHeight="1" x14ac:dyDescent="0.2">
      <c r="A192" s="135"/>
      <c r="B192" s="130"/>
      <c r="C192" s="1">
        <v>9</v>
      </c>
      <c r="D192" s="4" t="s">
        <v>235</v>
      </c>
      <c r="E192" s="4">
        <v>139811045.80230001</v>
      </c>
      <c r="F192" s="4">
        <v>-2084922.28</v>
      </c>
      <c r="G192" s="4">
        <v>231669.59</v>
      </c>
      <c r="H192" s="4">
        <v>34106769.507299997</v>
      </c>
      <c r="I192" s="5">
        <f t="shared" si="14"/>
        <v>172064562.6196</v>
      </c>
      <c r="J192" s="7"/>
      <c r="K192" s="127"/>
      <c r="L192" s="130"/>
      <c r="M192" s="8">
        <v>8</v>
      </c>
      <c r="N192" s="4" t="s">
        <v>611</v>
      </c>
      <c r="O192" s="4">
        <v>211883625.23190001</v>
      </c>
      <c r="P192" s="4">
        <v>-5788847.5199999996</v>
      </c>
      <c r="Q192" s="4">
        <v>351095.23930000002</v>
      </c>
      <c r="R192" s="4">
        <v>57988419.732199997</v>
      </c>
      <c r="S192" s="5">
        <f t="shared" si="15"/>
        <v>264434292.68340001</v>
      </c>
    </row>
    <row r="193" spans="1:19" ht="24.95" customHeight="1" x14ac:dyDescent="0.2">
      <c r="A193" s="135"/>
      <c r="B193" s="130"/>
      <c r="C193" s="1">
        <v>10</v>
      </c>
      <c r="D193" s="4" t="s">
        <v>236</v>
      </c>
      <c r="E193" s="4">
        <v>109477497.4901</v>
      </c>
      <c r="F193" s="4">
        <v>-1625005.68</v>
      </c>
      <c r="G193" s="4">
        <v>181406.3175</v>
      </c>
      <c r="H193" s="4">
        <v>26550688.776799999</v>
      </c>
      <c r="I193" s="5">
        <f t="shared" si="14"/>
        <v>134584586.90439999</v>
      </c>
      <c r="J193" s="7"/>
      <c r="K193" s="127"/>
      <c r="L193" s="130"/>
      <c r="M193" s="8">
        <v>9</v>
      </c>
      <c r="N193" s="4" t="s">
        <v>612</v>
      </c>
      <c r="O193" s="4">
        <v>126097104.3002</v>
      </c>
      <c r="P193" s="4">
        <v>-5788847.5199999996</v>
      </c>
      <c r="Q193" s="4">
        <v>208945.3254</v>
      </c>
      <c r="R193" s="4">
        <v>29872576.541000001</v>
      </c>
      <c r="S193" s="5">
        <f t="shared" si="15"/>
        <v>150389778.64660001</v>
      </c>
    </row>
    <row r="194" spans="1:19" ht="24.95" customHeight="1" x14ac:dyDescent="0.2">
      <c r="A194" s="135"/>
      <c r="B194" s="130"/>
      <c r="C194" s="1">
        <v>11</v>
      </c>
      <c r="D194" s="4" t="s">
        <v>237</v>
      </c>
      <c r="E194" s="4">
        <v>149380501.6408</v>
      </c>
      <c r="F194" s="4">
        <v>-2231802.6</v>
      </c>
      <c r="G194" s="4">
        <v>247526.36230000001</v>
      </c>
      <c r="H194" s="4">
        <v>32123598.364500001</v>
      </c>
      <c r="I194" s="5">
        <f t="shared" si="14"/>
        <v>179519823.7676</v>
      </c>
      <c r="J194" s="7"/>
      <c r="K194" s="127"/>
      <c r="L194" s="130"/>
      <c r="M194" s="8">
        <v>10</v>
      </c>
      <c r="N194" s="4" t="s">
        <v>613</v>
      </c>
      <c r="O194" s="4">
        <v>157546001.91069999</v>
      </c>
      <c r="P194" s="4">
        <v>-5788847.5199999996</v>
      </c>
      <c r="Q194" s="4">
        <v>261056.75320000001</v>
      </c>
      <c r="R194" s="4">
        <v>41680605.494599998</v>
      </c>
      <c r="S194" s="5">
        <f t="shared" si="15"/>
        <v>193698816.63849998</v>
      </c>
    </row>
    <row r="195" spans="1:19" ht="24.95" customHeight="1" x14ac:dyDescent="0.2">
      <c r="A195" s="135"/>
      <c r="B195" s="130"/>
      <c r="C195" s="1">
        <v>12</v>
      </c>
      <c r="D195" s="4" t="s">
        <v>238</v>
      </c>
      <c r="E195" s="4">
        <v>128912358.26289999</v>
      </c>
      <c r="F195" s="4">
        <v>-2540598.25</v>
      </c>
      <c r="G195" s="4">
        <v>213610.25529999999</v>
      </c>
      <c r="H195" s="4">
        <v>28593598.483399998</v>
      </c>
      <c r="I195" s="5">
        <f t="shared" si="14"/>
        <v>155178968.7516</v>
      </c>
      <c r="J195" s="7"/>
      <c r="K195" s="127"/>
      <c r="L195" s="130"/>
      <c r="M195" s="8">
        <v>11</v>
      </c>
      <c r="N195" s="4" t="s">
        <v>614</v>
      </c>
      <c r="O195" s="4">
        <v>121546809.4175</v>
      </c>
      <c r="P195" s="4">
        <v>-5788847.5199999996</v>
      </c>
      <c r="Q195" s="4">
        <v>201405.39929999999</v>
      </c>
      <c r="R195" s="4">
        <v>32844993.890299998</v>
      </c>
      <c r="S195" s="5">
        <f t="shared" si="15"/>
        <v>148804361.18709999</v>
      </c>
    </row>
    <row r="196" spans="1:19" ht="24.95" customHeight="1" x14ac:dyDescent="0.2">
      <c r="A196" s="135"/>
      <c r="B196" s="130"/>
      <c r="C196" s="1">
        <v>13</v>
      </c>
      <c r="D196" s="4" t="s">
        <v>239</v>
      </c>
      <c r="E196" s="4">
        <v>142080897.28819999</v>
      </c>
      <c r="F196" s="4">
        <v>-2119233.0099999998</v>
      </c>
      <c r="G196" s="4">
        <v>235430.7776</v>
      </c>
      <c r="H196" s="4">
        <v>32805811.407400001</v>
      </c>
      <c r="I196" s="5">
        <f t="shared" si="14"/>
        <v>173002906.4632</v>
      </c>
      <c r="J196" s="7"/>
      <c r="K196" s="127"/>
      <c r="L196" s="130"/>
      <c r="M196" s="8">
        <v>12</v>
      </c>
      <c r="N196" s="4" t="s">
        <v>615</v>
      </c>
      <c r="O196" s="4">
        <v>109812225.4841</v>
      </c>
      <c r="P196" s="4">
        <v>-5788847.5199999996</v>
      </c>
      <c r="Q196" s="4">
        <v>181960.9682</v>
      </c>
      <c r="R196" s="4">
        <v>30451586.298900001</v>
      </c>
      <c r="S196" s="5">
        <f t="shared" si="15"/>
        <v>134656925.23120001</v>
      </c>
    </row>
    <row r="197" spans="1:19" ht="24.95" customHeight="1" x14ac:dyDescent="0.2">
      <c r="A197" s="135"/>
      <c r="B197" s="130"/>
      <c r="C197" s="1">
        <v>14</v>
      </c>
      <c r="D197" s="4" t="s">
        <v>240</v>
      </c>
      <c r="E197" s="4">
        <v>134513159.86149999</v>
      </c>
      <c r="F197" s="4">
        <v>-2004350.13</v>
      </c>
      <c r="G197" s="4">
        <v>222890.89120000001</v>
      </c>
      <c r="H197" s="4">
        <v>31969200.282900002</v>
      </c>
      <c r="I197" s="5">
        <f t="shared" si="14"/>
        <v>164700900.90560001</v>
      </c>
      <c r="J197" s="7"/>
      <c r="K197" s="127"/>
      <c r="L197" s="130"/>
      <c r="M197" s="8">
        <v>13</v>
      </c>
      <c r="N197" s="4" t="s">
        <v>851</v>
      </c>
      <c r="O197" s="4">
        <v>99024050.597200006</v>
      </c>
      <c r="P197" s="4">
        <v>-5788847.5199999996</v>
      </c>
      <c r="Q197" s="4">
        <v>164084.75510000001</v>
      </c>
      <c r="R197" s="4">
        <v>26986546.172800001</v>
      </c>
      <c r="S197" s="5">
        <f t="shared" si="15"/>
        <v>120385834.00510001</v>
      </c>
    </row>
    <row r="198" spans="1:19" ht="24.95" customHeight="1" x14ac:dyDescent="0.2">
      <c r="A198" s="135"/>
      <c r="B198" s="130"/>
      <c r="C198" s="1">
        <v>15</v>
      </c>
      <c r="D198" s="4" t="s">
        <v>241</v>
      </c>
      <c r="E198" s="4">
        <v>152577630.92919999</v>
      </c>
      <c r="F198" s="4">
        <v>-2278449.64</v>
      </c>
      <c r="G198" s="4">
        <v>252824.06690000001</v>
      </c>
      <c r="H198" s="4">
        <v>34161964.956699997</v>
      </c>
      <c r="I198" s="5">
        <f t="shared" si="14"/>
        <v>184713970.31280002</v>
      </c>
      <c r="J198" s="7"/>
      <c r="K198" s="127"/>
      <c r="L198" s="130"/>
      <c r="M198" s="8">
        <v>14</v>
      </c>
      <c r="N198" s="4" t="s">
        <v>616</v>
      </c>
      <c r="O198" s="4">
        <v>113840721.64740001</v>
      </c>
      <c r="P198" s="4">
        <v>-5788847.5199999996</v>
      </c>
      <c r="Q198" s="4">
        <v>188636.26379999999</v>
      </c>
      <c r="R198" s="4">
        <v>27975385.533300001</v>
      </c>
      <c r="S198" s="5">
        <f t="shared" si="15"/>
        <v>136215895.92450002</v>
      </c>
    </row>
    <row r="199" spans="1:19" ht="24.95" customHeight="1" x14ac:dyDescent="0.2">
      <c r="A199" s="135"/>
      <c r="B199" s="130"/>
      <c r="C199" s="1">
        <v>16</v>
      </c>
      <c r="D199" s="4" t="s">
        <v>242</v>
      </c>
      <c r="E199" s="4">
        <v>143396798.49110001</v>
      </c>
      <c r="F199" s="4">
        <v>-2139279.5699999998</v>
      </c>
      <c r="G199" s="4">
        <v>237611.25109999999</v>
      </c>
      <c r="H199" s="4">
        <v>32768991.838599999</v>
      </c>
      <c r="I199" s="5">
        <f t="shared" si="14"/>
        <v>174264122.01080003</v>
      </c>
      <c r="J199" s="7"/>
      <c r="K199" s="127"/>
      <c r="L199" s="130"/>
      <c r="M199" s="8">
        <v>15</v>
      </c>
      <c r="N199" s="4" t="s">
        <v>617</v>
      </c>
      <c r="O199" s="4">
        <v>119238836.73909999</v>
      </c>
      <c r="P199" s="4">
        <v>-5788847.5199999996</v>
      </c>
      <c r="Q199" s="4">
        <v>197581.0442</v>
      </c>
      <c r="R199" s="4">
        <v>32600479.405400001</v>
      </c>
      <c r="S199" s="5">
        <f t="shared" si="15"/>
        <v>146248049.66870001</v>
      </c>
    </row>
    <row r="200" spans="1:19" ht="24.95" customHeight="1" x14ac:dyDescent="0.2">
      <c r="A200" s="135"/>
      <c r="B200" s="130"/>
      <c r="C200" s="1">
        <v>17</v>
      </c>
      <c r="D200" s="4" t="s">
        <v>243</v>
      </c>
      <c r="E200" s="4">
        <v>143962101.16800001</v>
      </c>
      <c r="F200" s="4">
        <v>-2147660.84</v>
      </c>
      <c r="G200" s="4">
        <v>238547.96849999999</v>
      </c>
      <c r="H200" s="4">
        <v>34433602.512599997</v>
      </c>
      <c r="I200" s="5">
        <f t="shared" si="14"/>
        <v>176486590.8091</v>
      </c>
      <c r="J200" s="7"/>
      <c r="K200" s="127"/>
      <c r="L200" s="130"/>
      <c r="M200" s="8">
        <v>16</v>
      </c>
      <c r="N200" s="4" t="s">
        <v>618</v>
      </c>
      <c r="O200" s="4">
        <v>144577448.20809999</v>
      </c>
      <c r="P200" s="4">
        <v>-5788847.5199999996</v>
      </c>
      <c r="Q200" s="4">
        <v>239567.61040000001</v>
      </c>
      <c r="R200" s="4">
        <v>37918296.510499999</v>
      </c>
      <c r="S200" s="5">
        <f t="shared" si="15"/>
        <v>176946464.80899996</v>
      </c>
    </row>
    <row r="201" spans="1:19" ht="24.95" customHeight="1" x14ac:dyDescent="0.2">
      <c r="A201" s="135"/>
      <c r="B201" s="131"/>
      <c r="C201" s="1">
        <v>18</v>
      </c>
      <c r="D201" s="4" t="s">
        <v>244</v>
      </c>
      <c r="E201" s="4">
        <v>158759754.38499999</v>
      </c>
      <c r="F201" s="4">
        <v>-2372129.21</v>
      </c>
      <c r="G201" s="4">
        <v>263067.96429999999</v>
      </c>
      <c r="H201" s="4">
        <v>35409558.414399996</v>
      </c>
      <c r="I201" s="5">
        <f t="shared" ref="I201:I264" si="21">E201+F201+G201+H201</f>
        <v>192060251.55369997</v>
      </c>
      <c r="J201" s="7"/>
      <c r="K201" s="127"/>
      <c r="L201" s="130"/>
      <c r="M201" s="8">
        <v>17</v>
      </c>
      <c r="N201" s="4" t="s">
        <v>852</v>
      </c>
      <c r="O201" s="4">
        <v>121369880.43610001</v>
      </c>
      <c r="P201" s="4">
        <v>-5788847.5199999996</v>
      </c>
      <c r="Q201" s="4">
        <v>201112.22459999999</v>
      </c>
      <c r="R201" s="4">
        <v>29821924.206</v>
      </c>
      <c r="S201" s="5">
        <f t="shared" ref="S201:S264" si="22">O201+P201+Q201+R201</f>
        <v>145604069.34670001</v>
      </c>
    </row>
    <row r="202" spans="1:19" ht="24.95" customHeight="1" x14ac:dyDescent="0.2">
      <c r="A202" s="1"/>
      <c r="B202" s="132" t="s">
        <v>819</v>
      </c>
      <c r="C202" s="133"/>
      <c r="D202" s="134"/>
      <c r="E202" s="10">
        <f>SUM(E184:E201)</f>
        <v>2543125334.0861998</v>
      </c>
      <c r="F202" s="10">
        <f t="shared" ref="F202:I202" si="23">SUM(F184:F201)</f>
        <v>-38551266.100000001</v>
      </c>
      <c r="G202" s="10">
        <f t="shared" si="23"/>
        <v>4214007.5564999999</v>
      </c>
      <c r="H202" s="10">
        <f t="shared" si="23"/>
        <v>575924191.6796</v>
      </c>
      <c r="I202" s="10">
        <f t="shared" si="23"/>
        <v>3084712267.2223001</v>
      </c>
      <c r="J202" s="7"/>
      <c r="K202" s="127"/>
      <c r="L202" s="130"/>
      <c r="M202" s="8">
        <v>18</v>
      </c>
      <c r="N202" s="4" t="s">
        <v>619</v>
      </c>
      <c r="O202" s="4">
        <v>112800678.0904</v>
      </c>
      <c r="P202" s="4">
        <v>-5788847.5199999996</v>
      </c>
      <c r="Q202" s="4">
        <v>186912.8916</v>
      </c>
      <c r="R202" s="4">
        <v>31020357.0975</v>
      </c>
      <c r="S202" s="5">
        <f t="shared" si="22"/>
        <v>138219100.55950001</v>
      </c>
    </row>
    <row r="203" spans="1:19" ht="24.95" customHeight="1" x14ac:dyDescent="0.2">
      <c r="A203" s="135">
        <v>10</v>
      </c>
      <c r="B203" s="129" t="s">
        <v>32</v>
      </c>
      <c r="C203" s="1">
        <v>1</v>
      </c>
      <c r="D203" s="4" t="s">
        <v>245</v>
      </c>
      <c r="E203" s="4">
        <v>111173294.0064</v>
      </c>
      <c r="F203" s="4">
        <v>0</v>
      </c>
      <c r="G203" s="4">
        <v>184216.2849</v>
      </c>
      <c r="H203" s="4">
        <v>30282616.110399999</v>
      </c>
      <c r="I203" s="5">
        <f t="shared" si="21"/>
        <v>141640126.40169999</v>
      </c>
      <c r="J203" s="7"/>
      <c r="K203" s="127"/>
      <c r="L203" s="130"/>
      <c r="M203" s="8">
        <v>19</v>
      </c>
      <c r="N203" s="4" t="s">
        <v>853</v>
      </c>
      <c r="O203" s="4">
        <v>107142844.0988</v>
      </c>
      <c r="P203" s="4">
        <v>-5788847.5199999996</v>
      </c>
      <c r="Q203" s="4">
        <v>177537.7519</v>
      </c>
      <c r="R203" s="4">
        <v>27345994.671</v>
      </c>
      <c r="S203" s="5">
        <f t="shared" si="22"/>
        <v>128877529.00170001</v>
      </c>
    </row>
    <row r="204" spans="1:19" ht="24.95" customHeight="1" x14ac:dyDescent="0.2">
      <c r="A204" s="135"/>
      <c r="B204" s="130"/>
      <c r="C204" s="1">
        <v>2</v>
      </c>
      <c r="D204" s="4" t="s">
        <v>246</v>
      </c>
      <c r="E204" s="4">
        <v>121174479.43539999</v>
      </c>
      <c r="F204" s="4">
        <v>0</v>
      </c>
      <c r="G204" s="4">
        <v>200788.44140000001</v>
      </c>
      <c r="H204" s="4">
        <v>32716437.077599999</v>
      </c>
      <c r="I204" s="5">
        <f t="shared" si="21"/>
        <v>154091704.9544</v>
      </c>
      <c r="J204" s="7"/>
      <c r="K204" s="128"/>
      <c r="L204" s="131"/>
      <c r="M204" s="8">
        <v>20</v>
      </c>
      <c r="N204" s="4" t="s">
        <v>854</v>
      </c>
      <c r="O204" s="4">
        <v>145321105.27849999</v>
      </c>
      <c r="P204" s="4">
        <v>-5788847.5199999996</v>
      </c>
      <c r="Q204" s="4">
        <v>240799.8645</v>
      </c>
      <c r="R204" s="4">
        <v>39583720.876699999</v>
      </c>
      <c r="S204" s="5">
        <f t="shared" si="22"/>
        <v>179356778.49969995</v>
      </c>
    </row>
    <row r="205" spans="1:19" ht="24.95" customHeight="1" x14ac:dyDescent="0.2">
      <c r="A205" s="135"/>
      <c r="B205" s="130"/>
      <c r="C205" s="1">
        <v>3</v>
      </c>
      <c r="D205" s="4" t="s">
        <v>247</v>
      </c>
      <c r="E205" s="4">
        <v>103584211.3425</v>
      </c>
      <c r="F205" s="4">
        <v>0</v>
      </c>
      <c r="G205" s="4">
        <v>171641.02910000001</v>
      </c>
      <c r="H205" s="4">
        <v>29057534.801600002</v>
      </c>
      <c r="I205" s="5">
        <f t="shared" si="21"/>
        <v>132813387.17320001</v>
      </c>
      <c r="J205" s="7"/>
      <c r="K205" s="14"/>
      <c r="L205" s="132" t="s">
        <v>837</v>
      </c>
      <c r="M205" s="133"/>
      <c r="N205" s="134"/>
      <c r="O205" s="10">
        <f>SUM(O185:O204)</f>
        <v>2643742722.8326006</v>
      </c>
      <c r="P205" s="10">
        <f t="shared" ref="P205:S205" si="24">SUM(P185:P204)</f>
        <v>-115776950.39999995</v>
      </c>
      <c r="Q205" s="10">
        <f t="shared" si="24"/>
        <v>4380732.5039000008</v>
      </c>
      <c r="R205" s="10">
        <f t="shared" si="24"/>
        <v>700802501.0417999</v>
      </c>
      <c r="S205" s="10">
        <f t="shared" si="24"/>
        <v>3233149005.9783006</v>
      </c>
    </row>
    <row r="206" spans="1:19" ht="24.95" customHeight="1" x14ac:dyDescent="0.2">
      <c r="A206" s="135"/>
      <c r="B206" s="130"/>
      <c r="C206" s="1">
        <v>4</v>
      </c>
      <c r="D206" s="4" t="s">
        <v>248</v>
      </c>
      <c r="E206" s="4">
        <v>148869241.75569999</v>
      </c>
      <c r="F206" s="4">
        <v>0</v>
      </c>
      <c r="G206" s="4">
        <v>246679.1948</v>
      </c>
      <c r="H206" s="4">
        <v>37399370.898599997</v>
      </c>
      <c r="I206" s="5">
        <f t="shared" si="21"/>
        <v>186515291.84909999</v>
      </c>
      <c r="J206" s="7"/>
      <c r="K206" s="126">
        <v>28</v>
      </c>
      <c r="L206" s="129" t="s">
        <v>50</v>
      </c>
      <c r="M206" s="8">
        <v>1</v>
      </c>
      <c r="N206" s="4" t="s">
        <v>620</v>
      </c>
      <c r="O206" s="4">
        <v>140077862.61399999</v>
      </c>
      <c r="P206" s="4">
        <v>-2620951.4900000002</v>
      </c>
      <c r="Q206" s="4">
        <v>232111.71059999999</v>
      </c>
      <c r="R206" s="4">
        <v>33584079.025799997</v>
      </c>
      <c r="S206" s="5">
        <f t="shared" si="22"/>
        <v>171273101.86039996</v>
      </c>
    </row>
    <row r="207" spans="1:19" ht="24.95" customHeight="1" x14ac:dyDescent="0.2">
      <c r="A207" s="135"/>
      <c r="B207" s="130"/>
      <c r="C207" s="1">
        <v>5</v>
      </c>
      <c r="D207" s="4" t="s">
        <v>249</v>
      </c>
      <c r="E207" s="4">
        <v>135447877.4497</v>
      </c>
      <c r="F207" s="4">
        <v>0</v>
      </c>
      <c r="G207" s="4">
        <v>224439.73620000001</v>
      </c>
      <c r="H207" s="4">
        <v>36797645.568800002</v>
      </c>
      <c r="I207" s="5">
        <f t="shared" si="21"/>
        <v>172469962.75470001</v>
      </c>
      <c r="J207" s="7"/>
      <c r="K207" s="127"/>
      <c r="L207" s="130"/>
      <c r="M207" s="8">
        <v>2</v>
      </c>
      <c r="N207" s="4" t="s">
        <v>621</v>
      </c>
      <c r="O207" s="4">
        <v>148179913.43270001</v>
      </c>
      <c r="P207" s="4">
        <v>-2620951.4900000002</v>
      </c>
      <c r="Q207" s="4">
        <v>245536.9645</v>
      </c>
      <c r="R207" s="4">
        <v>36186741.109899998</v>
      </c>
      <c r="S207" s="5">
        <f t="shared" si="22"/>
        <v>181991240.01710001</v>
      </c>
    </row>
    <row r="208" spans="1:19" ht="24.95" customHeight="1" x14ac:dyDescent="0.2">
      <c r="A208" s="135"/>
      <c r="B208" s="130"/>
      <c r="C208" s="1">
        <v>6</v>
      </c>
      <c r="D208" s="4" t="s">
        <v>250</v>
      </c>
      <c r="E208" s="4">
        <v>138744777.1198</v>
      </c>
      <c r="F208" s="4">
        <v>0</v>
      </c>
      <c r="G208" s="4">
        <v>229902.7623</v>
      </c>
      <c r="H208" s="4">
        <v>36987507.065700002</v>
      </c>
      <c r="I208" s="5">
        <f t="shared" si="21"/>
        <v>175962186.94780001</v>
      </c>
      <c r="J208" s="7"/>
      <c r="K208" s="127"/>
      <c r="L208" s="130"/>
      <c r="M208" s="8">
        <v>3</v>
      </c>
      <c r="N208" s="4" t="s">
        <v>622</v>
      </c>
      <c r="O208" s="4">
        <v>150859348.75130001</v>
      </c>
      <c r="P208" s="4">
        <v>-2620951.4900000002</v>
      </c>
      <c r="Q208" s="4">
        <v>249976.84039999999</v>
      </c>
      <c r="R208" s="4">
        <v>37250914.799999997</v>
      </c>
      <c r="S208" s="5">
        <f t="shared" si="22"/>
        <v>185739288.90170002</v>
      </c>
    </row>
    <row r="209" spans="1:19" ht="24.95" customHeight="1" x14ac:dyDescent="0.2">
      <c r="A209" s="135"/>
      <c r="B209" s="130"/>
      <c r="C209" s="1">
        <v>7</v>
      </c>
      <c r="D209" s="4" t="s">
        <v>251</v>
      </c>
      <c r="E209" s="4">
        <v>147095065.4269</v>
      </c>
      <c r="F209" s="4">
        <v>0</v>
      </c>
      <c r="G209" s="4">
        <v>243739.3505</v>
      </c>
      <c r="H209" s="4">
        <v>35635761.0154</v>
      </c>
      <c r="I209" s="5">
        <f t="shared" si="21"/>
        <v>182974565.79279998</v>
      </c>
      <c r="J209" s="7"/>
      <c r="K209" s="127"/>
      <c r="L209" s="130"/>
      <c r="M209" s="8">
        <v>4</v>
      </c>
      <c r="N209" s="4" t="s">
        <v>855</v>
      </c>
      <c r="O209" s="4">
        <v>111894967.3571</v>
      </c>
      <c r="P209" s="4">
        <v>-2620951.4900000002</v>
      </c>
      <c r="Q209" s="4">
        <v>185412.1115</v>
      </c>
      <c r="R209" s="4">
        <v>27279117.7522</v>
      </c>
      <c r="S209" s="5">
        <f t="shared" si="22"/>
        <v>136738545.7308</v>
      </c>
    </row>
    <row r="210" spans="1:19" ht="24.95" customHeight="1" x14ac:dyDescent="0.2">
      <c r="A210" s="135"/>
      <c r="B210" s="130"/>
      <c r="C210" s="1">
        <v>8</v>
      </c>
      <c r="D210" s="4" t="s">
        <v>252</v>
      </c>
      <c r="E210" s="4">
        <v>138345061.00619999</v>
      </c>
      <c r="F210" s="4">
        <v>0</v>
      </c>
      <c r="G210" s="4">
        <v>229240.42499999999</v>
      </c>
      <c r="H210" s="4">
        <v>34207527.905000001</v>
      </c>
      <c r="I210" s="5">
        <f t="shared" si="21"/>
        <v>172781829.3362</v>
      </c>
      <c r="J210" s="7"/>
      <c r="K210" s="127"/>
      <c r="L210" s="130"/>
      <c r="M210" s="8">
        <v>5</v>
      </c>
      <c r="N210" s="4" t="s">
        <v>623</v>
      </c>
      <c r="O210" s="4">
        <v>117252384.0231</v>
      </c>
      <c r="P210" s="4">
        <v>-2620951.4900000002</v>
      </c>
      <c r="Q210" s="4">
        <v>194289.45389999999</v>
      </c>
      <c r="R210" s="4">
        <v>30612610.984000001</v>
      </c>
      <c r="S210" s="5">
        <f t="shared" si="22"/>
        <v>145438332.97100002</v>
      </c>
    </row>
    <row r="211" spans="1:19" ht="24.95" customHeight="1" x14ac:dyDescent="0.2">
      <c r="A211" s="135"/>
      <c r="B211" s="130"/>
      <c r="C211" s="1">
        <v>9</v>
      </c>
      <c r="D211" s="4" t="s">
        <v>253</v>
      </c>
      <c r="E211" s="4">
        <v>130172507.2543</v>
      </c>
      <c r="F211" s="4">
        <v>0</v>
      </c>
      <c r="G211" s="4">
        <v>215698.34640000001</v>
      </c>
      <c r="H211" s="4">
        <v>32957222.1402</v>
      </c>
      <c r="I211" s="5">
        <f t="shared" si="21"/>
        <v>163345427.74089998</v>
      </c>
      <c r="J211" s="7"/>
      <c r="K211" s="127"/>
      <c r="L211" s="130"/>
      <c r="M211" s="8">
        <v>6</v>
      </c>
      <c r="N211" s="4" t="s">
        <v>624</v>
      </c>
      <c r="O211" s="4">
        <v>180189340.86719999</v>
      </c>
      <c r="P211" s="4">
        <v>-2620951.4900000002</v>
      </c>
      <c r="Q211" s="4">
        <v>298577.201</v>
      </c>
      <c r="R211" s="4">
        <v>45640419.694200002</v>
      </c>
      <c r="S211" s="5">
        <f t="shared" si="22"/>
        <v>223507386.27239999</v>
      </c>
    </row>
    <row r="212" spans="1:19" ht="24.95" customHeight="1" x14ac:dyDescent="0.2">
      <c r="A212" s="135"/>
      <c r="B212" s="130"/>
      <c r="C212" s="1">
        <v>10</v>
      </c>
      <c r="D212" s="4" t="s">
        <v>254</v>
      </c>
      <c r="E212" s="4">
        <v>145561917.03619999</v>
      </c>
      <c r="F212" s="4">
        <v>0</v>
      </c>
      <c r="G212" s="4">
        <v>241198.89420000001</v>
      </c>
      <c r="H212" s="4">
        <v>38623028.246100001</v>
      </c>
      <c r="I212" s="5">
        <f t="shared" si="21"/>
        <v>184426144.17649999</v>
      </c>
      <c r="J212" s="7"/>
      <c r="K212" s="127"/>
      <c r="L212" s="130"/>
      <c r="M212" s="8">
        <v>7</v>
      </c>
      <c r="N212" s="4" t="s">
        <v>625</v>
      </c>
      <c r="O212" s="4">
        <v>126904031.9788</v>
      </c>
      <c r="P212" s="4">
        <v>-2620951.4900000002</v>
      </c>
      <c r="Q212" s="4">
        <v>210282.42</v>
      </c>
      <c r="R212" s="4">
        <v>30438819.906599998</v>
      </c>
      <c r="S212" s="5">
        <f t="shared" si="22"/>
        <v>154932182.8154</v>
      </c>
    </row>
    <row r="213" spans="1:19" ht="24.95" customHeight="1" x14ac:dyDescent="0.2">
      <c r="A213" s="135"/>
      <c r="B213" s="130"/>
      <c r="C213" s="1">
        <v>11</v>
      </c>
      <c r="D213" s="4" t="s">
        <v>255</v>
      </c>
      <c r="E213" s="4">
        <v>122316874.09720001</v>
      </c>
      <c r="F213" s="4">
        <v>0</v>
      </c>
      <c r="G213" s="4">
        <v>202681.41130000001</v>
      </c>
      <c r="H213" s="4">
        <v>30178192.287099998</v>
      </c>
      <c r="I213" s="5">
        <f t="shared" si="21"/>
        <v>152697747.7956</v>
      </c>
      <c r="J213" s="7"/>
      <c r="K213" s="127"/>
      <c r="L213" s="130"/>
      <c r="M213" s="8">
        <v>8</v>
      </c>
      <c r="N213" s="4" t="s">
        <v>626</v>
      </c>
      <c r="O213" s="4">
        <v>127856393.4249</v>
      </c>
      <c r="P213" s="4">
        <v>-2620951.4900000002</v>
      </c>
      <c r="Q213" s="4">
        <v>211860.5013</v>
      </c>
      <c r="R213" s="4">
        <v>33646326.473700002</v>
      </c>
      <c r="S213" s="5">
        <f t="shared" si="22"/>
        <v>159093628.90990001</v>
      </c>
    </row>
    <row r="214" spans="1:19" ht="24.95" customHeight="1" x14ac:dyDescent="0.2">
      <c r="A214" s="135"/>
      <c r="B214" s="130"/>
      <c r="C214" s="1">
        <v>12</v>
      </c>
      <c r="D214" s="4" t="s">
        <v>256</v>
      </c>
      <c r="E214" s="4">
        <v>126151357.0121</v>
      </c>
      <c r="F214" s="4">
        <v>0</v>
      </c>
      <c r="G214" s="4">
        <v>209035.22320000001</v>
      </c>
      <c r="H214" s="4">
        <v>33307787.832699999</v>
      </c>
      <c r="I214" s="5">
        <f t="shared" si="21"/>
        <v>159668180.06799999</v>
      </c>
      <c r="J214" s="7"/>
      <c r="K214" s="127"/>
      <c r="L214" s="130"/>
      <c r="M214" s="8">
        <v>9</v>
      </c>
      <c r="N214" s="4" t="s">
        <v>856</v>
      </c>
      <c r="O214" s="4">
        <v>153714605.0975</v>
      </c>
      <c r="P214" s="4">
        <v>-2620951.4900000002</v>
      </c>
      <c r="Q214" s="4">
        <v>254708.05499999999</v>
      </c>
      <c r="R214" s="4">
        <v>37527502.316399999</v>
      </c>
      <c r="S214" s="5">
        <f t="shared" si="22"/>
        <v>188875863.97889999</v>
      </c>
    </row>
    <row r="215" spans="1:19" ht="24.95" customHeight="1" x14ac:dyDescent="0.2">
      <c r="A215" s="135"/>
      <c r="B215" s="130"/>
      <c r="C215" s="1">
        <v>13</v>
      </c>
      <c r="D215" s="4" t="s">
        <v>257</v>
      </c>
      <c r="E215" s="4">
        <v>115551920.5509</v>
      </c>
      <c r="F215" s="4">
        <v>0</v>
      </c>
      <c r="G215" s="4">
        <v>191471.75320000001</v>
      </c>
      <c r="H215" s="4">
        <v>31999370.8884</v>
      </c>
      <c r="I215" s="5">
        <f t="shared" si="21"/>
        <v>147742763.1925</v>
      </c>
      <c r="J215" s="7"/>
      <c r="K215" s="127"/>
      <c r="L215" s="130"/>
      <c r="M215" s="8">
        <v>10</v>
      </c>
      <c r="N215" s="4" t="s">
        <v>857</v>
      </c>
      <c r="O215" s="4">
        <v>166799209.78150001</v>
      </c>
      <c r="P215" s="4">
        <v>-2620951.4900000002</v>
      </c>
      <c r="Q215" s="4">
        <v>276389.4964</v>
      </c>
      <c r="R215" s="4">
        <v>41395930.315700002</v>
      </c>
      <c r="S215" s="5">
        <f t="shared" si="22"/>
        <v>205850578.1036</v>
      </c>
    </row>
    <row r="216" spans="1:19" ht="24.95" customHeight="1" x14ac:dyDescent="0.2">
      <c r="A216" s="135"/>
      <c r="B216" s="130"/>
      <c r="C216" s="1">
        <v>14</v>
      </c>
      <c r="D216" s="4" t="s">
        <v>258</v>
      </c>
      <c r="E216" s="4">
        <v>113167512.45919999</v>
      </c>
      <c r="F216" s="4">
        <v>0</v>
      </c>
      <c r="G216" s="4">
        <v>187520.7432</v>
      </c>
      <c r="H216" s="4">
        <v>31001716.529899999</v>
      </c>
      <c r="I216" s="5">
        <f t="shared" si="21"/>
        <v>144356749.73229998</v>
      </c>
      <c r="J216" s="7"/>
      <c r="K216" s="127"/>
      <c r="L216" s="130"/>
      <c r="M216" s="8">
        <v>11</v>
      </c>
      <c r="N216" s="4" t="s">
        <v>858</v>
      </c>
      <c r="O216" s="4">
        <v>127626294.75849999</v>
      </c>
      <c r="P216" s="4">
        <v>-2620951.4900000002</v>
      </c>
      <c r="Q216" s="4">
        <v>211479.22339999999</v>
      </c>
      <c r="R216" s="4">
        <v>32198700.3675</v>
      </c>
      <c r="S216" s="5">
        <f t="shared" si="22"/>
        <v>157415522.8594</v>
      </c>
    </row>
    <row r="217" spans="1:19" ht="24.95" customHeight="1" x14ac:dyDescent="0.2">
      <c r="A217" s="135"/>
      <c r="B217" s="130"/>
      <c r="C217" s="1">
        <v>15</v>
      </c>
      <c r="D217" s="4" t="s">
        <v>259</v>
      </c>
      <c r="E217" s="4">
        <v>122799803.8679</v>
      </c>
      <c r="F217" s="4">
        <v>0</v>
      </c>
      <c r="G217" s="4">
        <v>203481.63519999999</v>
      </c>
      <c r="H217" s="4">
        <v>33326638.3671</v>
      </c>
      <c r="I217" s="5">
        <f t="shared" si="21"/>
        <v>156329923.87019998</v>
      </c>
      <c r="J217" s="7"/>
      <c r="K217" s="127"/>
      <c r="L217" s="130"/>
      <c r="M217" s="8">
        <v>12</v>
      </c>
      <c r="N217" s="4" t="s">
        <v>859</v>
      </c>
      <c r="O217" s="4">
        <v>132101580.76629999</v>
      </c>
      <c r="P217" s="4">
        <v>-2620951.4900000002</v>
      </c>
      <c r="Q217" s="4">
        <v>218894.85829999999</v>
      </c>
      <c r="R217" s="4">
        <v>33411915.332699999</v>
      </c>
      <c r="S217" s="5">
        <f t="shared" si="22"/>
        <v>163111439.4673</v>
      </c>
    </row>
    <row r="218" spans="1:19" ht="24.95" customHeight="1" x14ac:dyDescent="0.2">
      <c r="A218" s="135"/>
      <c r="B218" s="130"/>
      <c r="C218" s="1">
        <v>16</v>
      </c>
      <c r="D218" s="4" t="s">
        <v>260</v>
      </c>
      <c r="E218" s="4">
        <v>101413308.3783</v>
      </c>
      <c r="F218" s="4">
        <v>0</v>
      </c>
      <c r="G218" s="4">
        <v>168043.80110000001</v>
      </c>
      <c r="H218" s="4">
        <v>27773460.813499998</v>
      </c>
      <c r="I218" s="5">
        <f t="shared" si="21"/>
        <v>129354812.9929</v>
      </c>
      <c r="J218" s="7"/>
      <c r="K218" s="127"/>
      <c r="L218" s="130"/>
      <c r="M218" s="8">
        <v>13</v>
      </c>
      <c r="N218" s="4" t="s">
        <v>860</v>
      </c>
      <c r="O218" s="4">
        <v>122764164.3334</v>
      </c>
      <c r="P218" s="4">
        <v>-2620951.4900000002</v>
      </c>
      <c r="Q218" s="4">
        <v>203422.57980000001</v>
      </c>
      <c r="R218" s="4">
        <v>31533371.4362</v>
      </c>
      <c r="S218" s="5">
        <f t="shared" si="22"/>
        <v>151880006.8594</v>
      </c>
    </row>
    <row r="219" spans="1:19" ht="24.95" customHeight="1" x14ac:dyDescent="0.2">
      <c r="A219" s="135"/>
      <c r="B219" s="130"/>
      <c r="C219" s="1">
        <v>17</v>
      </c>
      <c r="D219" s="4" t="s">
        <v>261</v>
      </c>
      <c r="E219" s="4">
        <v>127737901.932</v>
      </c>
      <c r="F219" s="4">
        <v>0</v>
      </c>
      <c r="G219" s="4">
        <v>211664.1586</v>
      </c>
      <c r="H219" s="4">
        <v>34837732.459299996</v>
      </c>
      <c r="I219" s="5">
        <f t="shared" si="21"/>
        <v>162787298.5499</v>
      </c>
      <c r="J219" s="7"/>
      <c r="K219" s="127"/>
      <c r="L219" s="130"/>
      <c r="M219" s="8">
        <v>14</v>
      </c>
      <c r="N219" s="4" t="s">
        <v>627</v>
      </c>
      <c r="O219" s="4">
        <v>153533339.87149999</v>
      </c>
      <c r="P219" s="4">
        <v>-2620951.4900000002</v>
      </c>
      <c r="Q219" s="4">
        <v>254407.69500000001</v>
      </c>
      <c r="R219" s="4">
        <v>37309568.441</v>
      </c>
      <c r="S219" s="5">
        <f t="shared" si="22"/>
        <v>188476364.51749998</v>
      </c>
    </row>
    <row r="220" spans="1:19" ht="24.95" customHeight="1" x14ac:dyDescent="0.2">
      <c r="A220" s="135"/>
      <c r="B220" s="130"/>
      <c r="C220" s="1">
        <v>18</v>
      </c>
      <c r="D220" s="4" t="s">
        <v>262</v>
      </c>
      <c r="E220" s="4">
        <v>134303174.55590001</v>
      </c>
      <c r="F220" s="4">
        <v>0</v>
      </c>
      <c r="G220" s="4">
        <v>222542.94149999999</v>
      </c>
      <c r="H220" s="4">
        <v>32903382.844300002</v>
      </c>
      <c r="I220" s="5">
        <f t="shared" si="21"/>
        <v>167429100.34170002</v>
      </c>
      <c r="J220" s="7"/>
      <c r="K220" s="127"/>
      <c r="L220" s="130"/>
      <c r="M220" s="8">
        <v>15</v>
      </c>
      <c r="N220" s="4" t="s">
        <v>628</v>
      </c>
      <c r="O220" s="4">
        <v>101895239.33939999</v>
      </c>
      <c r="P220" s="4">
        <v>-2620951.4900000002</v>
      </c>
      <c r="Q220" s="4">
        <v>168842.37</v>
      </c>
      <c r="R220" s="4">
        <v>26759168.481400002</v>
      </c>
      <c r="S220" s="5">
        <f t="shared" si="22"/>
        <v>126202298.7008</v>
      </c>
    </row>
    <row r="221" spans="1:19" ht="24.95" customHeight="1" x14ac:dyDescent="0.2">
      <c r="A221" s="135"/>
      <c r="B221" s="130"/>
      <c r="C221" s="1">
        <v>19</v>
      </c>
      <c r="D221" s="4" t="s">
        <v>263</v>
      </c>
      <c r="E221" s="4">
        <v>175396036.88980001</v>
      </c>
      <c r="F221" s="4">
        <v>0</v>
      </c>
      <c r="G221" s="4">
        <v>290634.6042</v>
      </c>
      <c r="H221" s="4">
        <v>44950569.476300001</v>
      </c>
      <c r="I221" s="5">
        <f t="shared" si="21"/>
        <v>220637240.97030002</v>
      </c>
      <c r="J221" s="7"/>
      <c r="K221" s="127"/>
      <c r="L221" s="130"/>
      <c r="M221" s="8">
        <v>16</v>
      </c>
      <c r="N221" s="4" t="s">
        <v>629</v>
      </c>
      <c r="O221" s="4">
        <v>168405095.94569999</v>
      </c>
      <c r="P221" s="4">
        <v>-2620951.4900000002</v>
      </c>
      <c r="Q221" s="4">
        <v>279050.48070000001</v>
      </c>
      <c r="R221" s="4">
        <v>40925141.611000001</v>
      </c>
      <c r="S221" s="5">
        <f t="shared" si="22"/>
        <v>206988336.54739997</v>
      </c>
    </row>
    <row r="222" spans="1:19" ht="24.95" customHeight="1" x14ac:dyDescent="0.2">
      <c r="A222" s="135"/>
      <c r="B222" s="130"/>
      <c r="C222" s="1">
        <v>20</v>
      </c>
      <c r="D222" s="4" t="s">
        <v>264</v>
      </c>
      <c r="E222" s="4">
        <v>139039148.72639999</v>
      </c>
      <c r="F222" s="4">
        <v>0</v>
      </c>
      <c r="G222" s="4">
        <v>230390.5417</v>
      </c>
      <c r="H222" s="4">
        <v>37664498.917499997</v>
      </c>
      <c r="I222" s="5">
        <f t="shared" si="21"/>
        <v>176934038.18559998</v>
      </c>
      <c r="J222" s="7"/>
      <c r="K222" s="127"/>
      <c r="L222" s="130"/>
      <c r="M222" s="8">
        <v>17</v>
      </c>
      <c r="N222" s="4" t="s">
        <v>630</v>
      </c>
      <c r="O222" s="4">
        <v>135688820.30149999</v>
      </c>
      <c r="P222" s="4">
        <v>-2620951.4900000002</v>
      </c>
      <c r="Q222" s="4">
        <v>224838.98310000001</v>
      </c>
      <c r="R222" s="4">
        <v>31515402.401700001</v>
      </c>
      <c r="S222" s="5">
        <f t="shared" si="22"/>
        <v>164808110.1963</v>
      </c>
    </row>
    <row r="223" spans="1:19" ht="24.95" customHeight="1" x14ac:dyDescent="0.2">
      <c r="A223" s="135"/>
      <c r="B223" s="130"/>
      <c r="C223" s="1">
        <v>21</v>
      </c>
      <c r="D223" s="4" t="s">
        <v>265</v>
      </c>
      <c r="E223" s="4">
        <v>110270392.2132</v>
      </c>
      <c r="F223" s="4">
        <v>0</v>
      </c>
      <c r="G223" s="4">
        <v>182720.1593</v>
      </c>
      <c r="H223" s="4">
        <v>31345772.6853</v>
      </c>
      <c r="I223" s="5">
        <f t="shared" si="21"/>
        <v>141798885.05779999</v>
      </c>
      <c r="J223" s="7"/>
      <c r="K223" s="128"/>
      <c r="L223" s="131"/>
      <c r="M223" s="8">
        <v>18</v>
      </c>
      <c r="N223" s="4" t="s">
        <v>631</v>
      </c>
      <c r="O223" s="4">
        <v>159198936.1207</v>
      </c>
      <c r="P223" s="4">
        <v>-2620951.4900000002</v>
      </c>
      <c r="Q223" s="4">
        <v>263795.69689999998</v>
      </c>
      <c r="R223" s="4">
        <v>36532153.418899998</v>
      </c>
      <c r="S223" s="5">
        <f t="shared" si="22"/>
        <v>193373933.74650002</v>
      </c>
    </row>
    <row r="224" spans="1:19" ht="24.95" customHeight="1" x14ac:dyDescent="0.2">
      <c r="A224" s="135"/>
      <c r="B224" s="130"/>
      <c r="C224" s="1">
        <v>22</v>
      </c>
      <c r="D224" s="4" t="s">
        <v>266</v>
      </c>
      <c r="E224" s="4">
        <v>129566242.572</v>
      </c>
      <c r="F224" s="4">
        <v>0</v>
      </c>
      <c r="G224" s="4">
        <v>214693.7542</v>
      </c>
      <c r="H224" s="4">
        <v>36165678.014799997</v>
      </c>
      <c r="I224" s="5">
        <f t="shared" si="21"/>
        <v>165946614.34099999</v>
      </c>
      <c r="J224" s="7"/>
      <c r="K224" s="14"/>
      <c r="L224" s="132" t="s">
        <v>838</v>
      </c>
      <c r="M224" s="133"/>
      <c r="N224" s="134"/>
      <c r="O224" s="10">
        <f>SUM(O206:O223)</f>
        <v>2524941528.7651</v>
      </c>
      <c r="P224" s="10">
        <f t="shared" ref="P224:S224" si="25">SUM(P206:P223)</f>
        <v>-47177126.820000023</v>
      </c>
      <c r="Q224" s="10">
        <f t="shared" si="25"/>
        <v>4183876.6417999994</v>
      </c>
      <c r="R224" s="10">
        <f t="shared" si="25"/>
        <v>623747883.86890006</v>
      </c>
      <c r="S224" s="10">
        <f t="shared" si="25"/>
        <v>3105696162.4557996</v>
      </c>
    </row>
    <row r="225" spans="1:19" ht="24.95" customHeight="1" x14ac:dyDescent="0.2">
      <c r="A225" s="135"/>
      <c r="B225" s="130"/>
      <c r="C225" s="1">
        <v>23</v>
      </c>
      <c r="D225" s="4" t="s">
        <v>267</v>
      </c>
      <c r="E225" s="4">
        <v>161013584.2615</v>
      </c>
      <c r="F225" s="4">
        <v>0</v>
      </c>
      <c r="G225" s="4">
        <v>266802.60379999998</v>
      </c>
      <c r="H225" s="4">
        <v>43756408.468500003</v>
      </c>
      <c r="I225" s="5">
        <f t="shared" si="21"/>
        <v>205036795.33380002</v>
      </c>
      <c r="J225" s="7"/>
      <c r="K225" s="126">
        <v>29</v>
      </c>
      <c r="L225" s="129" t="s">
        <v>51</v>
      </c>
      <c r="M225" s="8">
        <v>1</v>
      </c>
      <c r="N225" s="4" t="s">
        <v>632</v>
      </c>
      <c r="O225" s="4">
        <v>99491888.306899995</v>
      </c>
      <c r="P225" s="4">
        <v>-2734288.18</v>
      </c>
      <c r="Q225" s="4">
        <v>164859.9711</v>
      </c>
      <c r="R225" s="4">
        <v>25773611.3072</v>
      </c>
      <c r="S225" s="5">
        <f t="shared" si="22"/>
        <v>122696071.40519999</v>
      </c>
    </row>
    <row r="226" spans="1:19" ht="24.95" customHeight="1" x14ac:dyDescent="0.2">
      <c r="A226" s="135"/>
      <c r="B226" s="130"/>
      <c r="C226" s="1">
        <v>24</v>
      </c>
      <c r="D226" s="4" t="s">
        <v>268</v>
      </c>
      <c r="E226" s="4">
        <v>132504744.36130001</v>
      </c>
      <c r="F226" s="4">
        <v>0</v>
      </c>
      <c r="G226" s="4">
        <v>219562.9081</v>
      </c>
      <c r="H226" s="4">
        <v>32492400.5112</v>
      </c>
      <c r="I226" s="5">
        <f t="shared" si="21"/>
        <v>165216707.78060001</v>
      </c>
      <c r="J226" s="7"/>
      <c r="K226" s="127"/>
      <c r="L226" s="130"/>
      <c r="M226" s="8">
        <v>2</v>
      </c>
      <c r="N226" s="4" t="s">
        <v>633</v>
      </c>
      <c r="O226" s="4">
        <v>99770976.822600007</v>
      </c>
      <c r="P226" s="4">
        <v>-2734288.18</v>
      </c>
      <c r="Q226" s="4">
        <v>165322.42619999999</v>
      </c>
      <c r="R226" s="4">
        <v>25261392.1116</v>
      </c>
      <c r="S226" s="5">
        <f t="shared" si="22"/>
        <v>122463403.1804</v>
      </c>
    </row>
    <row r="227" spans="1:19" ht="24.95" customHeight="1" x14ac:dyDescent="0.2">
      <c r="A227" s="135"/>
      <c r="B227" s="131"/>
      <c r="C227" s="1">
        <v>25</v>
      </c>
      <c r="D227" s="4" t="s">
        <v>269</v>
      </c>
      <c r="E227" s="4">
        <v>127249941.8853</v>
      </c>
      <c r="F227" s="4">
        <v>0</v>
      </c>
      <c r="G227" s="4">
        <v>210855.59940000001</v>
      </c>
      <c r="H227" s="4">
        <v>31094274.009599999</v>
      </c>
      <c r="I227" s="5">
        <f t="shared" si="21"/>
        <v>158555071.49430001</v>
      </c>
      <c r="J227" s="7"/>
      <c r="K227" s="127"/>
      <c r="L227" s="130"/>
      <c r="M227" s="8">
        <v>3</v>
      </c>
      <c r="N227" s="4" t="s">
        <v>861</v>
      </c>
      <c r="O227" s="4">
        <v>124297878.1939</v>
      </c>
      <c r="P227" s="4">
        <v>-2734288.18</v>
      </c>
      <c r="Q227" s="4">
        <v>205963.9731</v>
      </c>
      <c r="R227" s="4">
        <v>30804601.9366</v>
      </c>
      <c r="S227" s="5">
        <f t="shared" si="22"/>
        <v>152574155.92360002</v>
      </c>
    </row>
    <row r="228" spans="1:19" ht="24.95" customHeight="1" x14ac:dyDescent="0.2">
      <c r="A228" s="1"/>
      <c r="B228" s="132" t="s">
        <v>820</v>
      </c>
      <c r="C228" s="133"/>
      <c r="D228" s="134"/>
      <c r="E228" s="10">
        <f>SUM(E203:E227)</f>
        <v>3258650375.5960999</v>
      </c>
      <c r="F228" s="10">
        <f t="shared" ref="F228:I228" si="26">SUM(F203:F227)</f>
        <v>0</v>
      </c>
      <c r="G228" s="10">
        <f t="shared" si="26"/>
        <v>5399646.3027999997</v>
      </c>
      <c r="H228" s="10">
        <f t="shared" si="26"/>
        <v>857462534.93490005</v>
      </c>
      <c r="I228" s="10">
        <f t="shared" si="26"/>
        <v>4121512556.8337998</v>
      </c>
      <c r="J228" s="7"/>
      <c r="K228" s="127"/>
      <c r="L228" s="130"/>
      <c r="M228" s="8">
        <v>4</v>
      </c>
      <c r="N228" s="4" t="s">
        <v>862</v>
      </c>
      <c r="O228" s="4">
        <v>109876576.9395</v>
      </c>
      <c r="P228" s="4">
        <v>-2734288.18</v>
      </c>
      <c r="Q228" s="4">
        <v>182067.5998</v>
      </c>
      <c r="R228" s="4">
        <v>25749810.812399998</v>
      </c>
      <c r="S228" s="5">
        <f t="shared" si="22"/>
        <v>133074167.1717</v>
      </c>
    </row>
    <row r="229" spans="1:19" ht="24.95" customHeight="1" x14ac:dyDescent="0.2">
      <c r="A229" s="135">
        <v>11</v>
      </c>
      <c r="B229" s="129" t="s">
        <v>33</v>
      </c>
      <c r="C229" s="1">
        <v>1</v>
      </c>
      <c r="D229" s="4" t="s">
        <v>270</v>
      </c>
      <c r="E229" s="4">
        <v>144500831.17399999</v>
      </c>
      <c r="F229" s="4">
        <v>-3811287.5817</v>
      </c>
      <c r="G229" s="4">
        <v>239440.6545</v>
      </c>
      <c r="H229" s="4">
        <v>32933862.298599999</v>
      </c>
      <c r="I229" s="5">
        <f t="shared" si="21"/>
        <v>173862846.54539999</v>
      </c>
      <c r="J229" s="7"/>
      <c r="K229" s="127"/>
      <c r="L229" s="130"/>
      <c r="M229" s="8">
        <v>5</v>
      </c>
      <c r="N229" s="4" t="s">
        <v>863</v>
      </c>
      <c r="O229" s="4">
        <v>103977717.1374</v>
      </c>
      <c r="P229" s="4">
        <v>-2734288.18</v>
      </c>
      <c r="Q229" s="4">
        <v>172293.07569999999</v>
      </c>
      <c r="R229" s="4">
        <v>25405958.079999998</v>
      </c>
      <c r="S229" s="5">
        <f t="shared" si="22"/>
        <v>126821680.11309999</v>
      </c>
    </row>
    <row r="230" spans="1:19" ht="24.95" customHeight="1" x14ac:dyDescent="0.2">
      <c r="A230" s="135"/>
      <c r="B230" s="130"/>
      <c r="C230" s="1">
        <v>2</v>
      </c>
      <c r="D230" s="4" t="s">
        <v>271</v>
      </c>
      <c r="E230" s="4">
        <v>135686053.41749999</v>
      </c>
      <c r="F230" s="4">
        <v>-3723139.8042000001</v>
      </c>
      <c r="G230" s="4">
        <v>224834.39840000001</v>
      </c>
      <c r="H230" s="4">
        <v>33265306.226</v>
      </c>
      <c r="I230" s="5">
        <f t="shared" si="21"/>
        <v>165453054.23769999</v>
      </c>
      <c r="J230" s="7"/>
      <c r="K230" s="127"/>
      <c r="L230" s="130"/>
      <c r="M230" s="8">
        <v>6</v>
      </c>
      <c r="N230" s="4" t="s">
        <v>634</v>
      </c>
      <c r="O230" s="4">
        <v>118425512.7331</v>
      </c>
      <c r="P230" s="4">
        <v>-2734288.18</v>
      </c>
      <c r="Q230" s="4">
        <v>196233.35070000001</v>
      </c>
      <c r="R230" s="4">
        <v>30056412.023499999</v>
      </c>
      <c r="S230" s="5">
        <f t="shared" si="22"/>
        <v>145943869.92730001</v>
      </c>
    </row>
    <row r="231" spans="1:19" ht="24.95" customHeight="1" x14ac:dyDescent="0.2">
      <c r="A231" s="135"/>
      <c r="B231" s="130"/>
      <c r="C231" s="1">
        <v>3</v>
      </c>
      <c r="D231" s="4" t="s">
        <v>848</v>
      </c>
      <c r="E231" s="4">
        <v>136854122.19080001</v>
      </c>
      <c r="F231" s="4">
        <v>-3734820.4918999998</v>
      </c>
      <c r="G231" s="4">
        <v>226769.91080000001</v>
      </c>
      <c r="H231" s="4">
        <v>33296565.565299999</v>
      </c>
      <c r="I231" s="5">
        <f t="shared" si="21"/>
        <v>166642637.17500001</v>
      </c>
      <c r="J231" s="7"/>
      <c r="K231" s="127"/>
      <c r="L231" s="130"/>
      <c r="M231" s="8">
        <v>7</v>
      </c>
      <c r="N231" s="4" t="s">
        <v>635</v>
      </c>
      <c r="O231" s="4">
        <v>99258174.919400007</v>
      </c>
      <c r="P231" s="4">
        <v>-2734288.18</v>
      </c>
      <c r="Q231" s="4">
        <v>164472.70360000001</v>
      </c>
      <c r="R231" s="4">
        <v>26291255.116900001</v>
      </c>
      <c r="S231" s="5">
        <f t="shared" si="22"/>
        <v>122979614.5599</v>
      </c>
    </row>
    <row r="232" spans="1:19" ht="24.95" customHeight="1" x14ac:dyDescent="0.2">
      <c r="A232" s="135"/>
      <c r="B232" s="130"/>
      <c r="C232" s="1">
        <v>4</v>
      </c>
      <c r="D232" s="4" t="s">
        <v>33</v>
      </c>
      <c r="E232" s="4">
        <v>131965614.54009999</v>
      </c>
      <c r="F232" s="4">
        <v>-3685935.4153999998</v>
      </c>
      <c r="G232" s="4">
        <v>218669.55960000001</v>
      </c>
      <c r="H232" s="4">
        <v>31246400.437199999</v>
      </c>
      <c r="I232" s="5">
        <f t="shared" si="21"/>
        <v>159744749.12149999</v>
      </c>
      <c r="J232" s="7"/>
      <c r="K232" s="127"/>
      <c r="L232" s="130"/>
      <c r="M232" s="8">
        <v>8</v>
      </c>
      <c r="N232" s="4" t="s">
        <v>636</v>
      </c>
      <c r="O232" s="4">
        <v>103084710.3748</v>
      </c>
      <c r="P232" s="4">
        <v>-2734288.18</v>
      </c>
      <c r="Q232" s="4">
        <v>170813.3463</v>
      </c>
      <c r="R232" s="4">
        <v>25762626.463399999</v>
      </c>
      <c r="S232" s="5">
        <f t="shared" si="22"/>
        <v>126283862.0045</v>
      </c>
    </row>
    <row r="233" spans="1:19" ht="24.95" customHeight="1" x14ac:dyDescent="0.2">
      <c r="A233" s="135"/>
      <c r="B233" s="130"/>
      <c r="C233" s="1">
        <v>5</v>
      </c>
      <c r="D233" s="4" t="s">
        <v>272</v>
      </c>
      <c r="E233" s="4">
        <v>131537378.8565</v>
      </c>
      <c r="F233" s="4">
        <v>-3681653.0586000001</v>
      </c>
      <c r="G233" s="4">
        <v>217959.96489999999</v>
      </c>
      <c r="H233" s="4">
        <v>32519964.235300001</v>
      </c>
      <c r="I233" s="5">
        <f t="shared" si="21"/>
        <v>160593649.99810001</v>
      </c>
      <c r="J233" s="7"/>
      <c r="K233" s="127"/>
      <c r="L233" s="130"/>
      <c r="M233" s="8">
        <v>9</v>
      </c>
      <c r="N233" s="4" t="s">
        <v>637</v>
      </c>
      <c r="O233" s="4">
        <v>101388927.57430001</v>
      </c>
      <c r="P233" s="4">
        <v>-2734288.18</v>
      </c>
      <c r="Q233" s="4">
        <v>168003.40169999999</v>
      </c>
      <c r="R233" s="4">
        <v>25654134.179499999</v>
      </c>
      <c r="S233" s="5">
        <f t="shared" si="22"/>
        <v>124476776.9755</v>
      </c>
    </row>
    <row r="234" spans="1:19" ht="24.95" customHeight="1" x14ac:dyDescent="0.2">
      <c r="A234" s="135"/>
      <c r="B234" s="130"/>
      <c r="C234" s="1">
        <v>6</v>
      </c>
      <c r="D234" s="4" t="s">
        <v>273</v>
      </c>
      <c r="E234" s="4">
        <v>136718896.10319999</v>
      </c>
      <c r="F234" s="4">
        <v>-3733468.2310000001</v>
      </c>
      <c r="G234" s="4">
        <v>226545.83850000001</v>
      </c>
      <c r="H234" s="4">
        <v>31678199.727299999</v>
      </c>
      <c r="I234" s="5">
        <f t="shared" si="21"/>
        <v>164890173.43799996</v>
      </c>
      <c r="J234" s="7"/>
      <c r="K234" s="127"/>
      <c r="L234" s="130"/>
      <c r="M234" s="8">
        <v>10</v>
      </c>
      <c r="N234" s="4" t="s">
        <v>638</v>
      </c>
      <c r="O234" s="4">
        <v>115096467.98909999</v>
      </c>
      <c r="P234" s="4">
        <v>-2734288.18</v>
      </c>
      <c r="Q234" s="4">
        <v>190717.05960000001</v>
      </c>
      <c r="R234" s="4">
        <v>29600947.8539</v>
      </c>
      <c r="S234" s="5">
        <f t="shared" si="22"/>
        <v>142153844.72259998</v>
      </c>
    </row>
    <row r="235" spans="1:19" ht="24.95" customHeight="1" x14ac:dyDescent="0.2">
      <c r="A235" s="135"/>
      <c r="B235" s="130"/>
      <c r="C235" s="1">
        <v>7</v>
      </c>
      <c r="D235" s="4" t="s">
        <v>274</v>
      </c>
      <c r="E235" s="4">
        <v>159745614.87940001</v>
      </c>
      <c r="F235" s="4">
        <v>-3963735.4188000001</v>
      </c>
      <c r="G235" s="4">
        <v>264701.55410000001</v>
      </c>
      <c r="H235" s="4">
        <v>37197676.865199998</v>
      </c>
      <c r="I235" s="5">
        <f t="shared" si="21"/>
        <v>193244257.87990004</v>
      </c>
      <c r="J235" s="7"/>
      <c r="K235" s="127"/>
      <c r="L235" s="130"/>
      <c r="M235" s="8">
        <v>11</v>
      </c>
      <c r="N235" s="4" t="s">
        <v>639</v>
      </c>
      <c r="O235" s="4">
        <v>121867664.1753</v>
      </c>
      <c r="P235" s="4">
        <v>-2734288.18</v>
      </c>
      <c r="Q235" s="4">
        <v>201937.0618</v>
      </c>
      <c r="R235" s="4">
        <v>31947974.993999999</v>
      </c>
      <c r="S235" s="5">
        <f t="shared" si="22"/>
        <v>151283288.05109999</v>
      </c>
    </row>
    <row r="236" spans="1:19" ht="24.95" customHeight="1" x14ac:dyDescent="0.2">
      <c r="A236" s="135"/>
      <c r="B236" s="130"/>
      <c r="C236" s="1">
        <v>8</v>
      </c>
      <c r="D236" s="4" t="s">
        <v>275</v>
      </c>
      <c r="E236" s="4">
        <v>141498409.61469999</v>
      </c>
      <c r="F236" s="4">
        <v>-3781263.3661000002</v>
      </c>
      <c r="G236" s="4">
        <v>234465.58429999999</v>
      </c>
      <c r="H236" s="4">
        <v>32888092.116300002</v>
      </c>
      <c r="I236" s="5">
        <f t="shared" si="21"/>
        <v>170839703.94919997</v>
      </c>
      <c r="J236" s="7"/>
      <c r="K236" s="127"/>
      <c r="L236" s="130"/>
      <c r="M236" s="8">
        <v>12</v>
      </c>
      <c r="N236" s="4" t="s">
        <v>640</v>
      </c>
      <c r="O236" s="4">
        <v>140850935.73449999</v>
      </c>
      <c r="P236" s="4">
        <v>-2734288.18</v>
      </c>
      <c r="Q236" s="4">
        <v>233392.70759999999</v>
      </c>
      <c r="R236" s="4">
        <v>33360612.338599999</v>
      </c>
      <c r="S236" s="5">
        <f t="shared" si="22"/>
        <v>171710652.60069999</v>
      </c>
    </row>
    <row r="237" spans="1:19" ht="24.95" customHeight="1" x14ac:dyDescent="0.2">
      <c r="A237" s="135"/>
      <c r="B237" s="130"/>
      <c r="C237" s="1">
        <v>9</v>
      </c>
      <c r="D237" s="4" t="s">
        <v>276</v>
      </c>
      <c r="E237" s="4">
        <v>128022160.1715</v>
      </c>
      <c r="F237" s="4">
        <v>-3646500.8717</v>
      </c>
      <c r="G237" s="4">
        <v>212135.18</v>
      </c>
      <c r="H237" s="4">
        <v>30845114.602000002</v>
      </c>
      <c r="I237" s="5">
        <f t="shared" si="21"/>
        <v>155432909.08180001</v>
      </c>
      <c r="J237" s="7"/>
      <c r="K237" s="127"/>
      <c r="L237" s="130"/>
      <c r="M237" s="8">
        <v>13</v>
      </c>
      <c r="N237" s="4" t="s">
        <v>641</v>
      </c>
      <c r="O237" s="4">
        <v>131293388.63699999</v>
      </c>
      <c r="P237" s="4">
        <v>-2734288.18</v>
      </c>
      <c r="Q237" s="4">
        <v>217555.6684</v>
      </c>
      <c r="R237" s="4">
        <v>31028502.887600001</v>
      </c>
      <c r="S237" s="5">
        <f t="shared" si="22"/>
        <v>159805159.01299998</v>
      </c>
    </row>
    <row r="238" spans="1:19" ht="24.95" customHeight="1" x14ac:dyDescent="0.2">
      <c r="A238" s="135"/>
      <c r="B238" s="130"/>
      <c r="C238" s="1">
        <v>10</v>
      </c>
      <c r="D238" s="4" t="s">
        <v>277</v>
      </c>
      <c r="E238" s="4">
        <v>177822226.667</v>
      </c>
      <c r="F238" s="4">
        <v>-4144501.5367000001</v>
      </c>
      <c r="G238" s="4">
        <v>294654.84730000002</v>
      </c>
      <c r="H238" s="4">
        <v>38517756.729999997</v>
      </c>
      <c r="I238" s="5">
        <f t="shared" si="21"/>
        <v>212490136.70759997</v>
      </c>
      <c r="J238" s="7"/>
      <c r="K238" s="127"/>
      <c r="L238" s="130"/>
      <c r="M238" s="8">
        <v>14</v>
      </c>
      <c r="N238" s="4" t="s">
        <v>642</v>
      </c>
      <c r="O238" s="4">
        <v>114447171.4972</v>
      </c>
      <c r="P238" s="4">
        <v>-2734288.18</v>
      </c>
      <c r="Q238" s="4">
        <v>189641.16279999999</v>
      </c>
      <c r="R238" s="4">
        <v>29783825.160100002</v>
      </c>
      <c r="S238" s="5">
        <f t="shared" si="22"/>
        <v>141686349.6401</v>
      </c>
    </row>
    <row r="239" spans="1:19" ht="24.95" customHeight="1" x14ac:dyDescent="0.2">
      <c r="A239" s="135"/>
      <c r="B239" s="130"/>
      <c r="C239" s="1">
        <v>11</v>
      </c>
      <c r="D239" s="4" t="s">
        <v>278</v>
      </c>
      <c r="E239" s="4">
        <v>137951828.10510001</v>
      </c>
      <c r="F239" s="4">
        <v>-3745797.5510999998</v>
      </c>
      <c r="G239" s="4">
        <v>228588.83059999999</v>
      </c>
      <c r="H239" s="4">
        <v>32723861.921500001</v>
      </c>
      <c r="I239" s="5">
        <f t="shared" si="21"/>
        <v>167158481.30610001</v>
      </c>
      <c r="J239" s="7"/>
      <c r="K239" s="127"/>
      <c r="L239" s="130"/>
      <c r="M239" s="8">
        <v>15</v>
      </c>
      <c r="N239" s="4" t="s">
        <v>643</v>
      </c>
      <c r="O239" s="4">
        <v>89935020.013500005</v>
      </c>
      <c r="P239" s="4">
        <v>-2734288.18</v>
      </c>
      <c r="Q239" s="4">
        <v>149024.05669999999</v>
      </c>
      <c r="R239" s="4">
        <v>23119686.618900001</v>
      </c>
      <c r="S239" s="5">
        <f t="shared" si="22"/>
        <v>110469442.50910001</v>
      </c>
    </row>
    <row r="240" spans="1:19" ht="24.95" customHeight="1" x14ac:dyDescent="0.2">
      <c r="A240" s="135"/>
      <c r="B240" s="130"/>
      <c r="C240" s="1">
        <v>12</v>
      </c>
      <c r="D240" s="4" t="s">
        <v>279</v>
      </c>
      <c r="E240" s="4">
        <v>152219245.51050001</v>
      </c>
      <c r="F240" s="4">
        <v>-3888471.7250999999</v>
      </c>
      <c r="G240" s="4">
        <v>252230.21539999999</v>
      </c>
      <c r="H240" s="4">
        <v>35959034.020900004</v>
      </c>
      <c r="I240" s="5">
        <f t="shared" si="21"/>
        <v>184542038.02170002</v>
      </c>
      <c r="J240" s="7"/>
      <c r="K240" s="127"/>
      <c r="L240" s="130"/>
      <c r="M240" s="8">
        <v>16</v>
      </c>
      <c r="N240" s="4" t="s">
        <v>538</v>
      </c>
      <c r="O240" s="4">
        <v>115889784.9235</v>
      </c>
      <c r="P240" s="4">
        <v>-2734288.18</v>
      </c>
      <c r="Q240" s="4">
        <v>192031.601</v>
      </c>
      <c r="R240" s="4">
        <v>27167126.886700001</v>
      </c>
      <c r="S240" s="5">
        <f t="shared" si="22"/>
        <v>140514655.23119998</v>
      </c>
    </row>
    <row r="241" spans="1:19" ht="24.95" customHeight="1" x14ac:dyDescent="0.2">
      <c r="A241" s="135"/>
      <c r="B241" s="131"/>
      <c r="C241" s="1">
        <v>13</v>
      </c>
      <c r="D241" s="4" t="s">
        <v>280</v>
      </c>
      <c r="E241" s="4">
        <v>166717843.20109999</v>
      </c>
      <c r="F241" s="4">
        <v>-4033457.702</v>
      </c>
      <c r="G241" s="4">
        <v>276254.67050000001</v>
      </c>
      <c r="H241" s="4">
        <v>38704634.689099997</v>
      </c>
      <c r="I241" s="5">
        <f t="shared" si="21"/>
        <v>201665274.85870001</v>
      </c>
      <c r="J241" s="7"/>
      <c r="K241" s="127"/>
      <c r="L241" s="130"/>
      <c r="M241" s="8">
        <v>17</v>
      </c>
      <c r="N241" s="4" t="s">
        <v>644</v>
      </c>
      <c r="O241" s="4">
        <v>102172690.4508</v>
      </c>
      <c r="P241" s="4">
        <v>-2734288.18</v>
      </c>
      <c r="Q241" s="4">
        <v>169302.11180000001</v>
      </c>
      <c r="R241" s="4">
        <v>24814268.286400001</v>
      </c>
      <c r="S241" s="5">
        <f t="shared" si="22"/>
        <v>124421972.669</v>
      </c>
    </row>
    <row r="242" spans="1:19" ht="24.95" customHeight="1" x14ac:dyDescent="0.2">
      <c r="A242" s="1"/>
      <c r="B242" s="132" t="s">
        <v>821</v>
      </c>
      <c r="C242" s="133"/>
      <c r="D242" s="134"/>
      <c r="E242" s="10">
        <f>SUM(E229:E241)</f>
        <v>1881240224.4313998</v>
      </c>
      <c r="F242" s="10">
        <f t="shared" ref="F242:I242" si="27">SUM(F229:F241)</f>
        <v>-49574032.754300006</v>
      </c>
      <c r="G242" s="10">
        <f t="shared" si="27"/>
        <v>3117251.2089</v>
      </c>
      <c r="H242" s="10">
        <f t="shared" si="27"/>
        <v>441776469.43470001</v>
      </c>
      <c r="I242" s="10">
        <f t="shared" si="27"/>
        <v>2276559912.3206997</v>
      </c>
      <c r="J242" s="7"/>
      <c r="K242" s="127"/>
      <c r="L242" s="130"/>
      <c r="M242" s="8">
        <v>18</v>
      </c>
      <c r="N242" s="4" t="s">
        <v>864</v>
      </c>
      <c r="O242" s="4">
        <v>106516135.92460001</v>
      </c>
      <c r="P242" s="4">
        <v>-2734288.18</v>
      </c>
      <c r="Q242" s="4">
        <v>176499.2844</v>
      </c>
      <c r="R242" s="4">
        <v>27834218.817600001</v>
      </c>
      <c r="S242" s="5">
        <f t="shared" si="22"/>
        <v>131792565.8466</v>
      </c>
    </row>
    <row r="243" spans="1:19" ht="24.95" customHeight="1" x14ac:dyDescent="0.2">
      <c r="A243" s="129" t="s">
        <v>34</v>
      </c>
      <c r="B243" s="129" t="s">
        <v>34</v>
      </c>
      <c r="C243" s="1">
        <v>1</v>
      </c>
      <c r="D243" s="4" t="s">
        <v>281</v>
      </c>
      <c r="E243" s="4">
        <v>173088553.11880001</v>
      </c>
      <c r="F243" s="4">
        <v>0</v>
      </c>
      <c r="G243" s="4">
        <v>286811.05920000002</v>
      </c>
      <c r="H243" s="4">
        <v>42928025.879000001</v>
      </c>
      <c r="I243" s="5">
        <f t="shared" si="21"/>
        <v>216303390.05700001</v>
      </c>
      <c r="J243" s="7"/>
      <c r="K243" s="127"/>
      <c r="L243" s="130"/>
      <c r="M243" s="8">
        <v>19</v>
      </c>
      <c r="N243" s="4" t="s">
        <v>645</v>
      </c>
      <c r="O243" s="4">
        <v>112874551.7335</v>
      </c>
      <c r="P243" s="4">
        <v>-2734288.18</v>
      </c>
      <c r="Q243" s="4">
        <v>187035.30160000001</v>
      </c>
      <c r="R243" s="4">
        <v>27628693.747200001</v>
      </c>
      <c r="S243" s="5">
        <f t="shared" si="22"/>
        <v>137955992.60229999</v>
      </c>
    </row>
    <row r="244" spans="1:19" ht="24.95" customHeight="1" x14ac:dyDescent="0.2">
      <c r="A244" s="130"/>
      <c r="B244" s="130"/>
      <c r="C244" s="1">
        <v>2</v>
      </c>
      <c r="D244" s="4" t="s">
        <v>282</v>
      </c>
      <c r="E244" s="4">
        <v>164396461.66429999</v>
      </c>
      <c r="F244" s="4">
        <v>0</v>
      </c>
      <c r="G244" s="4">
        <v>272408.09659999999</v>
      </c>
      <c r="H244" s="4">
        <v>48202717.301200002</v>
      </c>
      <c r="I244" s="5">
        <f t="shared" si="21"/>
        <v>212871587.06209999</v>
      </c>
      <c r="J244" s="7"/>
      <c r="K244" s="127"/>
      <c r="L244" s="130"/>
      <c r="M244" s="8">
        <v>20</v>
      </c>
      <c r="N244" s="4" t="s">
        <v>542</v>
      </c>
      <c r="O244" s="4">
        <v>111706049.0997</v>
      </c>
      <c r="P244" s="4">
        <v>-2734288.18</v>
      </c>
      <c r="Q244" s="4">
        <v>185099.07029999999</v>
      </c>
      <c r="R244" s="4">
        <v>28709683.7414</v>
      </c>
      <c r="S244" s="5">
        <f t="shared" si="22"/>
        <v>137866543.73139998</v>
      </c>
    </row>
    <row r="245" spans="1:19" ht="24.95" customHeight="1" x14ac:dyDescent="0.2">
      <c r="A245" s="130"/>
      <c r="B245" s="130"/>
      <c r="C245" s="1">
        <v>3</v>
      </c>
      <c r="D245" s="4" t="s">
        <v>283</v>
      </c>
      <c r="E245" s="4">
        <v>108784149.7598</v>
      </c>
      <c r="F245" s="4">
        <v>0</v>
      </c>
      <c r="G245" s="4">
        <v>180257.427</v>
      </c>
      <c r="H245" s="4">
        <v>32295782.0526</v>
      </c>
      <c r="I245" s="5">
        <f t="shared" si="21"/>
        <v>141260189.2394</v>
      </c>
      <c r="J245" s="7"/>
      <c r="K245" s="127"/>
      <c r="L245" s="130"/>
      <c r="M245" s="8">
        <v>21</v>
      </c>
      <c r="N245" s="4" t="s">
        <v>646</v>
      </c>
      <c r="O245" s="4">
        <v>120861735.1443</v>
      </c>
      <c r="P245" s="4">
        <v>-2734288.18</v>
      </c>
      <c r="Q245" s="4">
        <v>200270.2181</v>
      </c>
      <c r="R245" s="4">
        <v>30343984.3836</v>
      </c>
      <c r="S245" s="5">
        <f t="shared" si="22"/>
        <v>148671701.56599998</v>
      </c>
    </row>
    <row r="246" spans="1:19" ht="24.95" customHeight="1" x14ac:dyDescent="0.2">
      <c r="A246" s="130"/>
      <c r="B246" s="130"/>
      <c r="C246" s="1">
        <v>4</v>
      </c>
      <c r="D246" s="4" t="s">
        <v>284</v>
      </c>
      <c r="E246" s="4">
        <v>111996487.3309</v>
      </c>
      <c r="F246" s="4">
        <v>0</v>
      </c>
      <c r="G246" s="4">
        <v>185580.33199999999</v>
      </c>
      <c r="H246" s="4">
        <v>33247530.613499999</v>
      </c>
      <c r="I246" s="5">
        <f t="shared" si="21"/>
        <v>145429598.2764</v>
      </c>
      <c r="J246" s="7"/>
      <c r="K246" s="127"/>
      <c r="L246" s="130"/>
      <c r="M246" s="8">
        <v>22</v>
      </c>
      <c r="N246" s="4" t="s">
        <v>647</v>
      </c>
      <c r="O246" s="4">
        <v>109702070.1539</v>
      </c>
      <c r="P246" s="4">
        <v>-2734288.18</v>
      </c>
      <c r="Q246" s="4">
        <v>181778.4387</v>
      </c>
      <c r="R246" s="4">
        <v>27603062.4452</v>
      </c>
      <c r="S246" s="5">
        <f t="shared" si="22"/>
        <v>134752622.85780001</v>
      </c>
    </row>
    <row r="247" spans="1:19" ht="24.95" customHeight="1" x14ac:dyDescent="0.2">
      <c r="A247" s="130"/>
      <c r="B247" s="130"/>
      <c r="C247" s="1">
        <v>5</v>
      </c>
      <c r="D247" s="4" t="s">
        <v>285</v>
      </c>
      <c r="E247" s="4">
        <v>134098423.33140001</v>
      </c>
      <c r="F247" s="4">
        <v>0</v>
      </c>
      <c r="G247" s="4">
        <v>222203.6648</v>
      </c>
      <c r="H247" s="4">
        <v>36527727.010799997</v>
      </c>
      <c r="I247" s="5">
        <f t="shared" si="21"/>
        <v>170848354.007</v>
      </c>
      <c r="J247" s="7"/>
      <c r="K247" s="127"/>
      <c r="L247" s="130"/>
      <c r="M247" s="8">
        <v>23</v>
      </c>
      <c r="N247" s="4" t="s">
        <v>648</v>
      </c>
      <c r="O247" s="4">
        <v>134894089.82440001</v>
      </c>
      <c r="P247" s="4">
        <v>-2734288.18</v>
      </c>
      <c r="Q247" s="4">
        <v>223522.09950000001</v>
      </c>
      <c r="R247" s="4">
        <v>33583699.597499996</v>
      </c>
      <c r="S247" s="5">
        <f t="shared" si="22"/>
        <v>165967023.3414</v>
      </c>
    </row>
    <row r="248" spans="1:19" ht="24.95" customHeight="1" x14ac:dyDescent="0.2">
      <c r="A248" s="130"/>
      <c r="B248" s="130"/>
      <c r="C248" s="1">
        <v>6</v>
      </c>
      <c r="D248" s="4" t="s">
        <v>286</v>
      </c>
      <c r="E248" s="4">
        <v>113978811.8925</v>
      </c>
      <c r="F248" s="4">
        <v>0</v>
      </c>
      <c r="G248" s="4">
        <v>188865.08189999999</v>
      </c>
      <c r="H248" s="4">
        <v>33688009.286300004</v>
      </c>
      <c r="I248" s="5">
        <f t="shared" si="21"/>
        <v>147855686.26069999</v>
      </c>
      <c r="J248" s="7"/>
      <c r="K248" s="127"/>
      <c r="L248" s="130"/>
      <c r="M248" s="8">
        <v>24</v>
      </c>
      <c r="N248" s="4" t="s">
        <v>865</v>
      </c>
      <c r="O248" s="4">
        <v>111862745.7967</v>
      </c>
      <c r="P248" s="4">
        <v>-2734288.18</v>
      </c>
      <c r="Q248" s="4">
        <v>185358.71979999999</v>
      </c>
      <c r="R248" s="4">
        <v>28507210.0165</v>
      </c>
      <c r="S248" s="5">
        <f t="shared" si="22"/>
        <v>137821026.35299999</v>
      </c>
    </row>
    <row r="249" spans="1:19" ht="24.95" customHeight="1" x14ac:dyDescent="0.2">
      <c r="A249" s="130"/>
      <c r="B249" s="130"/>
      <c r="C249" s="1">
        <v>7</v>
      </c>
      <c r="D249" s="4" t="s">
        <v>287</v>
      </c>
      <c r="E249" s="4">
        <v>114083647.6573</v>
      </c>
      <c r="F249" s="4">
        <v>0</v>
      </c>
      <c r="G249" s="4">
        <v>189038.79680000001</v>
      </c>
      <c r="H249" s="4">
        <v>31567866.6351</v>
      </c>
      <c r="I249" s="5">
        <f t="shared" si="21"/>
        <v>145840553.08919999</v>
      </c>
      <c r="J249" s="7"/>
      <c r="K249" s="127"/>
      <c r="L249" s="130"/>
      <c r="M249" s="8">
        <v>25</v>
      </c>
      <c r="N249" s="4" t="s">
        <v>866</v>
      </c>
      <c r="O249" s="4">
        <v>147377775.60910001</v>
      </c>
      <c r="P249" s="4">
        <v>-2734288.18</v>
      </c>
      <c r="Q249" s="4">
        <v>244207.80669999999</v>
      </c>
      <c r="R249" s="4">
        <v>29700557.3321</v>
      </c>
      <c r="S249" s="5">
        <f t="shared" si="22"/>
        <v>174588252.5679</v>
      </c>
    </row>
    <row r="250" spans="1:19" ht="24.95" customHeight="1" x14ac:dyDescent="0.2">
      <c r="A250" s="130"/>
      <c r="B250" s="130"/>
      <c r="C250" s="1">
        <v>8</v>
      </c>
      <c r="D250" s="4" t="s">
        <v>288</v>
      </c>
      <c r="E250" s="4">
        <v>132346542.20039999</v>
      </c>
      <c r="F250" s="4">
        <v>0</v>
      </c>
      <c r="G250" s="4">
        <v>219300.7641</v>
      </c>
      <c r="H250" s="4">
        <v>35054605.217900001</v>
      </c>
      <c r="I250" s="5">
        <f t="shared" si="21"/>
        <v>167620448.18239999</v>
      </c>
      <c r="J250" s="7"/>
      <c r="K250" s="127"/>
      <c r="L250" s="130"/>
      <c r="M250" s="8">
        <v>26</v>
      </c>
      <c r="N250" s="4" t="s">
        <v>649</v>
      </c>
      <c r="O250" s="4">
        <v>100876651.0631</v>
      </c>
      <c r="P250" s="4">
        <v>-2734288.18</v>
      </c>
      <c r="Q250" s="4">
        <v>167154.5496</v>
      </c>
      <c r="R250" s="4">
        <v>25800463.147500001</v>
      </c>
      <c r="S250" s="5">
        <f t="shared" si="22"/>
        <v>124109980.58019999</v>
      </c>
    </row>
    <row r="251" spans="1:19" ht="24.95" customHeight="1" x14ac:dyDescent="0.2">
      <c r="A251" s="130"/>
      <c r="B251" s="130"/>
      <c r="C251" s="1">
        <v>9</v>
      </c>
      <c r="D251" s="4" t="s">
        <v>289</v>
      </c>
      <c r="E251" s="4">
        <v>145663614.07539999</v>
      </c>
      <c r="F251" s="4">
        <v>0</v>
      </c>
      <c r="G251" s="4">
        <v>241367.4081</v>
      </c>
      <c r="H251" s="4">
        <v>38554362.874899998</v>
      </c>
      <c r="I251" s="5">
        <f t="shared" si="21"/>
        <v>184459344.35839999</v>
      </c>
      <c r="J251" s="7"/>
      <c r="K251" s="127"/>
      <c r="L251" s="130"/>
      <c r="M251" s="8">
        <v>27</v>
      </c>
      <c r="N251" s="4" t="s">
        <v>650</v>
      </c>
      <c r="O251" s="4">
        <v>122015119.345</v>
      </c>
      <c r="P251" s="4">
        <v>-2734288.18</v>
      </c>
      <c r="Q251" s="4">
        <v>202181.39780000001</v>
      </c>
      <c r="R251" s="4">
        <v>29541277.097800002</v>
      </c>
      <c r="S251" s="5">
        <f t="shared" si="22"/>
        <v>149024289.66060001</v>
      </c>
    </row>
    <row r="252" spans="1:19" ht="24.95" customHeight="1" x14ac:dyDescent="0.2">
      <c r="A252" s="130"/>
      <c r="B252" s="130"/>
      <c r="C252" s="1">
        <v>10</v>
      </c>
      <c r="D252" s="4" t="s">
        <v>290</v>
      </c>
      <c r="E252" s="4">
        <v>105991654.5616</v>
      </c>
      <c r="F252" s="4">
        <v>0</v>
      </c>
      <c r="G252" s="4">
        <v>175630.20869999999</v>
      </c>
      <c r="H252" s="4">
        <v>29877014.389800001</v>
      </c>
      <c r="I252" s="5">
        <f t="shared" si="21"/>
        <v>136044299.16010001</v>
      </c>
      <c r="J252" s="7"/>
      <c r="K252" s="127"/>
      <c r="L252" s="130"/>
      <c r="M252" s="8">
        <v>28</v>
      </c>
      <c r="N252" s="4" t="s">
        <v>651</v>
      </c>
      <c r="O252" s="4">
        <v>122406343.1205</v>
      </c>
      <c r="P252" s="4">
        <v>-2734288.18</v>
      </c>
      <c r="Q252" s="4">
        <v>202829.66320000001</v>
      </c>
      <c r="R252" s="4">
        <v>30684243.309099998</v>
      </c>
      <c r="S252" s="5">
        <f t="shared" si="22"/>
        <v>150559127.91279998</v>
      </c>
    </row>
    <row r="253" spans="1:19" ht="24.95" customHeight="1" x14ac:dyDescent="0.2">
      <c r="A253" s="130"/>
      <c r="B253" s="130"/>
      <c r="C253" s="1">
        <v>11</v>
      </c>
      <c r="D253" s="4" t="s">
        <v>291</v>
      </c>
      <c r="E253" s="4">
        <v>181869858.69220001</v>
      </c>
      <c r="F253" s="4">
        <v>0</v>
      </c>
      <c r="G253" s="4">
        <v>301361.85129999998</v>
      </c>
      <c r="H253" s="4">
        <v>50318791.491800003</v>
      </c>
      <c r="I253" s="5">
        <f t="shared" si="21"/>
        <v>232490012.03530002</v>
      </c>
      <c r="J253" s="7"/>
      <c r="K253" s="127"/>
      <c r="L253" s="130"/>
      <c r="M253" s="8">
        <v>29</v>
      </c>
      <c r="N253" s="4" t="s">
        <v>652</v>
      </c>
      <c r="O253" s="4">
        <v>107867602.28030001</v>
      </c>
      <c r="P253" s="4">
        <v>-2734288.18</v>
      </c>
      <c r="Q253" s="4">
        <v>178738.69020000001</v>
      </c>
      <c r="R253" s="4">
        <v>27596281.6774</v>
      </c>
      <c r="S253" s="5">
        <f t="shared" si="22"/>
        <v>132908334.46790001</v>
      </c>
    </row>
    <row r="254" spans="1:19" ht="24.95" customHeight="1" x14ac:dyDescent="0.2">
      <c r="A254" s="130"/>
      <c r="B254" s="130"/>
      <c r="C254" s="1">
        <v>12</v>
      </c>
      <c r="D254" s="4" t="s">
        <v>292</v>
      </c>
      <c r="E254" s="4">
        <v>187173018.8766</v>
      </c>
      <c r="F254" s="4">
        <v>0</v>
      </c>
      <c r="G254" s="4">
        <v>310149.28970000002</v>
      </c>
      <c r="H254" s="4">
        <v>50560525.861900002</v>
      </c>
      <c r="I254" s="5">
        <f t="shared" si="21"/>
        <v>238043694.0282</v>
      </c>
      <c r="J254" s="7"/>
      <c r="K254" s="128"/>
      <c r="L254" s="131"/>
      <c r="M254" s="8">
        <v>30</v>
      </c>
      <c r="N254" s="4" t="s">
        <v>653</v>
      </c>
      <c r="O254" s="4">
        <v>120010783.84</v>
      </c>
      <c r="P254" s="4">
        <v>-2734288.18</v>
      </c>
      <c r="Q254" s="4">
        <v>198860.17540000001</v>
      </c>
      <c r="R254" s="4">
        <v>31231925.920000002</v>
      </c>
      <c r="S254" s="5">
        <f t="shared" si="22"/>
        <v>148707281.7554</v>
      </c>
    </row>
    <row r="255" spans="1:19" ht="24.95" customHeight="1" x14ac:dyDescent="0.2">
      <c r="A255" s="130"/>
      <c r="B255" s="130"/>
      <c r="C255" s="1">
        <v>13</v>
      </c>
      <c r="D255" s="4" t="s">
        <v>293</v>
      </c>
      <c r="E255" s="4">
        <v>146707572.85510001</v>
      </c>
      <c r="F255" s="4">
        <v>0</v>
      </c>
      <c r="G255" s="4">
        <v>243097.26790000001</v>
      </c>
      <c r="H255" s="4">
        <v>37544570.942100003</v>
      </c>
      <c r="I255" s="5">
        <f t="shared" si="21"/>
        <v>184495241.06510001</v>
      </c>
      <c r="J255" s="7"/>
      <c r="K255" s="14"/>
      <c r="L255" s="132" t="s">
        <v>839</v>
      </c>
      <c r="M255" s="133"/>
      <c r="N255" s="134"/>
      <c r="O255" s="10">
        <f>SUM(O225:O254)</f>
        <v>3420097139.3578997</v>
      </c>
      <c r="P255" s="10">
        <f t="shared" ref="P255:S255" si="28">SUM(P225:P254)</f>
        <v>-82028645.400000036</v>
      </c>
      <c r="Q255" s="10">
        <f t="shared" si="28"/>
        <v>5667166.6931999987</v>
      </c>
      <c r="R255" s="10">
        <f t="shared" si="28"/>
        <v>850348048.2902</v>
      </c>
      <c r="S255" s="10">
        <f t="shared" si="28"/>
        <v>4194083708.9413009</v>
      </c>
    </row>
    <row r="256" spans="1:19" ht="24.95" customHeight="1" x14ac:dyDescent="0.2">
      <c r="A256" s="130"/>
      <c r="B256" s="130"/>
      <c r="C256" s="1">
        <v>14</v>
      </c>
      <c r="D256" s="4" t="s">
        <v>294</v>
      </c>
      <c r="E256" s="4">
        <v>139911375.56940001</v>
      </c>
      <c r="F256" s="4">
        <v>0</v>
      </c>
      <c r="G256" s="4">
        <v>231835.83840000001</v>
      </c>
      <c r="H256" s="4">
        <v>35587098.909100004</v>
      </c>
      <c r="I256" s="5">
        <f t="shared" si="21"/>
        <v>175730310.31690001</v>
      </c>
      <c r="J256" s="7"/>
      <c r="K256" s="126">
        <v>30</v>
      </c>
      <c r="L256" s="129" t="s">
        <v>52</v>
      </c>
      <c r="M256" s="8">
        <v>1</v>
      </c>
      <c r="N256" s="4" t="s">
        <v>654</v>
      </c>
      <c r="O256" s="4">
        <v>118113425.8453</v>
      </c>
      <c r="P256" s="4">
        <v>-2536017.62</v>
      </c>
      <c r="Q256" s="4">
        <v>195716.21669999999</v>
      </c>
      <c r="R256" s="4">
        <v>34443338.544299997</v>
      </c>
      <c r="S256" s="5">
        <f t="shared" si="22"/>
        <v>150216462.98629999</v>
      </c>
    </row>
    <row r="257" spans="1:19" ht="24.95" customHeight="1" x14ac:dyDescent="0.2">
      <c r="A257" s="130"/>
      <c r="B257" s="130"/>
      <c r="C257" s="1">
        <v>15</v>
      </c>
      <c r="D257" s="4" t="s">
        <v>295</v>
      </c>
      <c r="E257" s="4">
        <v>152701754.50189999</v>
      </c>
      <c r="F257" s="4">
        <v>0</v>
      </c>
      <c r="G257" s="4">
        <v>253029.7421</v>
      </c>
      <c r="H257" s="4">
        <v>34333131.529700004</v>
      </c>
      <c r="I257" s="5">
        <f t="shared" si="21"/>
        <v>187287915.7737</v>
      </c>
      <c r="J257" s="7"/>
      <c r="K257" s="127"/>
      <c r="L257" s="130"/>
      <c r="M257" s="8">
        <v>2</v>
      </c>
      <c r="N257" s="4" t="s">
        <v>655</v>
      </c>
      <c r="O257" s="4">
        <v>137164922.95089999</v>
      </c>
      <c r="P257" s="4">
        <v>-2536017.62</v>
      </c>
      <c r="Q257" s="4">
        <v>227284.9136</v>
      </c>
      <c r="R257" s="4">
        <v>39677141.936999999</v>
      </c>
      <c r="S257" s="5">
        <f t="shared" si="22"/>
        <v>174533332.18149999</v>
      </c>
    </row>
    <row r="258" spans="1:19" ht="24.95" customHeight="1" x14ac:dyDescent="0.2">
      <c r="A258" s="130"/>
      <c r="B258" s="130"/>
      <c r="C258" s="1">
        <v>16</v>
      </c>
      <c r="D258" s="4" t="s">
        <v>296</v>
      </c>
      <c r="E258" s="4">
        <v>133951160.0079</v>
      </c>
      <c r="F258" s="4">
        <v>0</v>
      </c>
      <c r="G258" s="4">
        <v>221959.64660000001</v>
      </c>
      <c r="H258" s="4">
        <v>35623443.824199997</v>
      </c>
      <c r="I258" s="5">
        <f t="shared" si="21"/>
        <v>169796563.47869998</v>
      </c>
      <c r="J258" s="7"/>
      <c r="K258" s="127"/>
      <c r="L258" s="130"/>
      <c r="M258" s="8">
        <v>3</v>
      </c>
      <c r="N258" s="4" t="s">
        <v>656</v>
      </c>
      <c r="O258" s="4">
        <v>136631251.17359999</v>
      </c>
      <c r="P258" s="4">
        <v>-2536017.62</v>
      </c>
      <c r="Q258" s="4">
        <v>226400.60920000001</v>
      </c>
      <c r="R258" s="4">
        <v>36852477.516900003</v>
      </c>
      <c r="S258" s="5">
        <f t="shared" si="22"/>
        <v>171174111.67969999</v>
      </c>
    </row>
    <row r="259" spans="1:19" ht="24.95" customHeight="1" x14ac:dyDescent="0.2">
      <c r="A259" s="130"/>
      <c r="B259" s="130"/>
      <c r="C259" s="1">
        <v>17</v>
      </c>
      <c r="D259" s="4" t="s">
        <v>297</v>
      </c>
      <c r="E259" s="4">
        <v>109858140.0509</v>
      </c>
      <c r="F259" s="4">
        <v>0</v>
      </c>
      <c r="G259" s="4">
        <v>182037.04949999999</v>
      </c>
      <c r="H259" s="4">
        <v>31758609.6318</v>
      </c>
      <c r="I259" s="5">
        <f t="shared" si="21"/>
        <v>141798786.7322</v>
      </c>
      <c r="J259" s="7"/>
      <c r="K259" s="127"/>
      <c r="L259" s="130"/>
      <c r="M259" s="8">
        <v>4</v>
      </c>
      <c r="N259" s="4" t="s">
        <v>867</v>
      </c>
      <c r="O259" s="4">
        <v>146384310.2177</v>
      </c>
      <c r="P259" s="4">
        <v>-2536017.62</v>
      </c>
      <c r="Q259" s="4">
        <v>242561.61550000001</v>
      </c>
      <c r="R259" s="4">
        <v>32857927.237500001</v>
      </c>
      <c r="S259" s="5">
        <f t="shared" si="22"/>
        <v>176948781.45070001</v>
      </c>
    </row>
    <row r="260" spans="1:19" ht="24.95" customHeight="1" x14ac:dyDescent="0.2">
      <c r="A260" s="131"/>
      <c r="B260" s="131"/>
      <c r="C260" s="1">
        <v>18</v>
      </c>
      <c r="D260" s="4" t="s">
        <v>298</v>
      </c>
      <c r="E260" s="4">
        <v>136707372.12270001</v>
      </c>
      <c r="F260" s="4">
        <v>0</v>
      </c>
      <c r="G260" s="4">
        <v>226526.74309999999</v>
      </c>
      <c r="H260" s="4">
        <v>33347004.476399999</v>
      </c>
      <c r="I260" s="5">
        <f t="shared" si="21"/>
        <v>170280903.34219998</v>
      </c>
      <c r="J260" s="7"/>
      <c r="K260" s="127"/>
      <c r="L260" s="130"/>
      <c r="M260" s="8">
        <v>5</v>
      </c>
      <c r="N260" s="4" t="s">
        <v>657</v>
      </c>
      <c r="O260" s="4">
        <v>148521567.3427</v>
      </c>
      <c r="P260" s="4">
        <v>-2536017.62</v>
      </c>
      <c r="Q260" s="4">
        <v>246103.09160000001</v>
      </c>
      <c r="R260" s="4">
        <v>44438190.202399999</v>
      </c>
      <c r="S260" s="5">
        <f t="shared" si="22"/>
        <v>190669843.0167</v>
      </c>
    </row>
    <row r="261" spans="1:19" ht="24.95" customHeight="1" x14ac:dyDescent="0.2">
      <c r="A261" s="1"/>
      <c r="B261" s="132" t="s">
        <v>822</v>
      </c>
      <c r="C261" s="133"/>
      <c r="D261" s="134"/>
      <c r="E261" s="10">
        <f>SUM(E243:E260)</f>
        <v>2493308598.2691002</v>
      </c>
      <c r="F261" s="10">
        <f t="shared" ref="F261:I261" si="29">SUM(F243:F260)</f>
        <v>0</v>
      </c>
      <c r="G261" s="10">
        <f t="shared" si="29"/>
        <v>4131460.2677999996</v>
      </c>
      <c r="H261" s="10">
        <f t="shared" si="29"/>
        <v>671016817.92810011</v>
      </c>
      <c r="I261" s="10">
        <f t="shared" si="29"/>
        <v>3168456876.4649997</v>
      </c>
      <c r="J261" s="7"/>
      <c r="K261" s="127"/>
      <c r="L261" s="130"/>
      <c r="M261" s="8">
        <v>6</v>
      </c>
      <c r="N261" s="4" t="s">
        <v>658</v>
      </c>
      <c r="O261" s="4">
        <v>152649939.44999999</v>
      </c>
      <c r="P261" s="4">
        <v>-2536017.62</v>
      </c>
      <c r="Q261" s="4">
        <v>252943.8836</v>
      </c>
      <c r="R261" s="4">
        <v>46148435.443400003</v>
      </c>
      <c r="S261" s="5">
        <f t="shared" si="22"/>
        <v>196515301.15699998</v>
      </c>
    </row>
    <row r="262" spans="1:19" ht="24.95" customHeight="1" x14ac:dyDescent="0.2">
      <c r="A262" s="135">
        <v>13</v>
      </c>
      <c r="B262" s="129" t="s">
        <v>35</v>
      </c>
      <c r="C262" s="1">
        <v>1</v>
      </c>
      <c r="D262" s="4" t="s">
        <v>299</v>
      </c>
      <c r="E262" s="4">
        <v>160634071.12580001</v>
      </c>
      <c r="F262" s="4">
        <v>0</v>
      </c>
      <c r="G262" s="4">
        <v>266173.74320000003</v>
      </c>
      <c r="H262" s="4">
        <v>42661312.786499999</v>
      </c>
      <c r="I262" s="5">
        <f t="shared" si="21"/>
        <v>203561557.65550002</v>
      </c>
      <c r="J262" s="7"/>
      <c r="K262" s="127"/>
      <c r="L262" s="130"/>
      <c r="M262" s="8">
        <v>7</v>
      </c>
      <c r="N262" s="4" t="s">
        <v>659</v>
      </c>
      <c r="O262" s="4">
        <v>165493957.52020001</v>
      </c>
      <c r="P262" s="4">
        <v>-2536017.62</v>
      </c>
      <c r="Q262" s="4">
        <v>274226.66840000002</v>
      </c>
      <c r="R262" s="4">
        <v>47748967.862300001</v>
      </c>
      <c r="S262" s="5">
        <f t="shared" si="22"/>
        <v>210981134.43090001</v>
      </c>
    </row>
    <row r="263" spans="1:19" ht="24.95" customHeight="1" x14ac:dyDescent="0.2">
      <c r="A263" s="135"/>
      <c r="B263" s="130"/>
      <c r="C263" s="1">
        <v>2</v>
      </c>
      <c r="D263" s="4" t="s">
        <v>300</v>
      </c>
      <c r="E263" s="4">
        <v>122231673.51729999</v>
      </c>
      <c r="F263" s="4">
        <v>0</v>
      </c>
      <c r="G263" s="4">
        <v>202540.2323</v>
      </c>
      <c r="H263" s="4">
        <v>31783062.7064</v>
      </c>
      <c r="I263" s="5">
        <f t="shared" si="21"/>
        <v>154217276.456</v>
      </c>
      <c r="J263" s="7"/>
      <c r="K263" s="127"/>
      <c r="L263" s="130"/>
      <c r="M263" s="8">
        <v>8</v>
      </c>
      <c r="N263" s="4" t="s">
        <v>660</v>
      </c>
      <c r="O263" s="4">
        <v>121797479.3176</v>
      </c>
      <c r="P263" s="4">
        <v>-2536017.62</v>
      </c>
      <c r="Q263" s="4">
        <v>201820.7641</v>
      </c>
      <c r="R263" s="4">
        <v>35708697.613399997</v>
      </c>
      <c r="S263" s="5">
        <f t="shared" si="22"/>
        <v>155171980.0751</v>
      </c>
    </row>
    <row r="264" spans="1:19" ht="24.95" customHeight="1" x14ac:dyDescent="0.2">
      <c r="A264" s="135"/>
      <c r="B264" s="130"/>
      <c r="C264" s="1">
        <v>3</v>
      </c>
      <c r="D264" s="4" t="s">
        <v>301</v>
      </c>
      <c r="E264" s="4">
        <v>116546182.05060001</v>
      </c>
      <c r="F264" s="4">
        <v>0</v>
      </c>
      <c r="G264" s="4">
        <v>193119.26360000001</v>
      </c>
      <c r="H264" s="4">
        <v>27629706.8464</v>
      </c>
      <c r="I264" s="5">
        <f t="shared" si="21"/>
        <v>144369008.16060001</v>
      </c>
      <c r="J264" s="7"/>
      <c r="K264" s="127"/>
      <c r="L264" s="130"/>
      <c r="M264" s="8">
        <v>9</v>
      </c>
      <c r="N264" s="4" t="s">
        <v>661</v>
      </c>
      <c r="O264" s="4">
        <v>144547903.75209999</v>
      </c>
      <c r="P264" s="4">
        <v>-2536017.62</v>
      </c>
      <c r="Q264" s="4">
        <v>239518.65470000001</v>
      </c>
      <c r="R264" s="4">
        <v>43385340.394500002</v>
      </c>
      <c r="S264" s="5">
        <f t="shared" si="22"/>
        <v>185636745.18129998</v>
      </c>
    </row>
    <row r="265" spans="1:19" ht="24.95" customHeight="1" x14ac:dyDescent="0.2">
      <c r="A265" s="135"/>
      <c r="B265" s="130"/>
      <c r="C265" s="1">
        <v>4</v>
      </c>
      <c r="D265" s="4" t="s">
        <v>302</v>
      </c>
      <c r="E265" s="4">
        <v>120340260.105</v>
      </c>
      <c r="F265" s="4">
        <v>0</v>
      </c>
      <c r="G265" s="4">
        <v>199406.12390000001</v>
      </c>
      <c r="H265" s="4">
        <v>31088847.704500001</v>
      </c>
      <c r="I265" s="5">
        <f t="shared" ref="I265:I328" si="30">E265+F265+G265+H265</f>
        <v>151628513.93340001</v>
      </c>
      <c r="J265" s="7"/>
      <c r="K265" s="127"/>
      <c r="L265" s="130"/>
      <c r="M265" s="8">
        <v>10</v>
      </c>
      <c r="N265" s="4" t="s">
        <v>662</v>
      </c>
      <c r="O265" s="4">
        <v>151335012.9438</v>
      </c>
      <c r="P265" s="4">
        <v>-2536017.62</v>
      </c>
      <c r="Q265" s="4">
        <v>250765.0251</v>
      </c>
      <c r="R265" s="4">
        <v>44506811.571999997</v>
      </c>
      <c r="S265" s="5">
        <f t="shared" ref="S265:S328" si="31">O265+P265+Q265+R265</f>
        <v>193556571.92089999</v>
      </c>
    </row>
    <row r="266" spans="1:19" ht="24.95" customHeight="1" x14ac:dyDescent="0.2">
      <c r="A266" s="135"/>
      <c r="B266" s="130"/>
      <c r="C266" s="1">
        <v>5</v>
      </c>
      <c r="D266" s="4" t="s">
        <v>303</v>
      </c>
      <c r="E266" s="4">
        <v>127463786.2682</v>
      </c>
      <c r="F266" s="4">
        <v>0</v>
      </c>
      <c r="G266" s="4">
        <v>211209.9437</v>
      </c>
      <c r="H266" s="4">
        <v>32941489.0682</v>
      </c>
      <c r="I266" s="5">
        <f t="shared" si="30"/>
        <v>160616485.28009999</v>
      </c>
      <c r="J266" s="7"/>
      <c r="K266" s="127"/>
      <c r="L266" s="130"/>
      <c r="M266" s="8">
        <v>11</v>
      </c>
      <c r="N266" s="4" t="s">
        <v>847</v>
      </c>
      <c r="O266" s="4">
        <v>109450897.33759999</v>
      </c>
      <c r="P266" s="4">
        <v>-2536017.62</v>
      </c>
      <c r="Q266" s="4">
        <v>181362.24050000001</v>
      </c>
      <c r="R266" s="4">
        <v>32328145.853500001</v>
      </c>
      <c r="S266" s="5">
        <f t="shared" si="31"/>
        <v>139424387.8116</v>
      </c>
    </row>
    <row r="267" spans="1:19" ht="24.95" customHeight="1" x14ac:dyDescent="0.2">
      <c r="A267" s="135"/>
      <c r="B267" s="130"/>
      <c r="C267" s="1">
        <v>6</v>
      </c>
      <c r="D267" s="4" t="s">
        <v>304</v>
      </c>
      <c r="E267" s="4">
        <v>129937637.1464</v>
      </c>
      <c r="F267" s="4">
        <v>0</v>
      </c>
      <c r="G267" s="4">
        <v>215309.16209999999</v>
      </c>
      <c r="H267" s="4">
        <v>33932498.274300002</v>
      </c>
      <c r="I267" s="5">
        <f t="shared" si="30"/>
        <v>164085444.5828</v>
      </c>
      <c r="J267" s="7"/>
      <c r="K267" s="127"/>
      <c r="L267" s="130"/>
      <c r="M267" s="8">
        <v>12</v>
      </c>
      <c r="N267" s="4" t="s">
        <v>663</v>
      </c>
      <c r="O267" s="4">
        <v>114144194.9182</v>
      </c>
      <c r="P267" s="4">
        <v>-2536017.62</v>
      </c>
      <c r="Q267" s="4">
        <v>189139.12479999999</v>
      </c>
      <c r="R267" s="4">
        <v>32200192.766100001</v>
      </c>
      <c r="S267" s="5">
        <f t="shared" si="31"/>
        <v>143997509.1891</v>
      </c>
    </row>
    <row r="268" spans="1:19" ht="24.95" customHeight="1" x14ac:dyDescent="0.2">
      <c r="A268" s="135"/>
      <c r="B268" s="130"/>
      <c r="C268" s="1">
        <v>7</v>
      </c>
      <c r="D268" s="4" t="s">
        <v>305</v>
      </c>
      <c r="E268" s="4">
        <v>107069419.86210001</v>
      </c>
      <c r="F268" s="4">
        <v>0</v>
      </c>
      <c r="G268" s="4">
        <v>177416.08660000001</v>
      </c>
      <c r="H268" s="4">
        <v>28100495.550999999</v>
      </c>
      <c r="I268" s="5">
        <f t="shared" si="30"/>
        <v>135347331.49970001</v>
      </c>
      <c r="J268" s="7"/>
      <c r="K268" s="127"/>
      <c r="L268" s="130"/>
      <c r="M268" s="8">
        <v>13</v>
      </c>
      <c r="N268" s="4" t="s">
        <v>868</v>
      </c>
      <c r="O268" s="4">
        <v>111895917.69850001</v>
      </c>
      <c r="P268" s="4">
        <v>-2536017.62</v>
      </c>
      <c r="Q268" s="4">
        <v>185413.6862</v>
      </c>
      <c r="R268" s="4">
        <v>32347267.618500002</v>
      </c>
      <c r="S268" s="5">
        <f t="shared" si="31"/>
        <v>141892581.38319999</v>
      </c>
    </row>
    <row r="269" spans="1:19" ht="24.95" customHeight="1" x14ac:dyDescent="0.2">
      <c r="A269" s="135"/>
      <c r="B269" s="130"/>
      <c r="C269" s="1">
        <v>8</v>
      </c>
      <c r="D269" s="4" t="s">
        <v>306</v>
      </c>
      <c r="E269" s="4">
        <v>131900960.1214</v>
      </c>
      <c r="F269" s="4">
        <v>0</v>
      </c>
      <c r="G269" s="4">
        <v>218562.42600000001</v>
      </c>
      <c r="H269" s="4">
        <v>32523590.352000002</v>
      </c>
      <c r="I269" s="5">
        <f t="shared" si="30"/>
        <v>164643112.8994</v>
      </c>
      <c r="J269" s="7"/>
      <c r="K269" s="127"/>
      <c r="L269" s="130"/>
      <c r="M269" s="8">
        <v>14</v>
      </c>
      <c r="N269" s="4" t="s">
        <v>664</v>
      </c>
      <c r="O269" s="4">
        <v>166194973.84290001</v>
      </c>
      <c r="P269" s="4">
        <v>-2536017.62</v>
      </c>
      <c r="Q269" s="4">
        <v>275388.2659</v>
      </c>
      <c r="R269" s="4">
        <v>44196048.986199997</v>
      </c>
      <c r="S269" s="5">
        <f t="shared" si="31"/>
        <v>208130393.47499999</v>
      </c>
    </row>
    <row r="270" spans="1:19" ht="24.95" customHeight="1" x14ac:dyDescent="0.2">
      <c r="A270" s="135"/>
      <c r="B270" s="130"/>
      <c r="C270" s="1">
        <v>9</v>
      </c>
      <c r="D270" s="4" t="s">
        <v>307</v>
      </c>
      <c r="E270" s="4">
        <v>141128784.5282</v>
      </c>
      <c r="F270" s="4">
        <v>0</v>
      </c>
      <c r="G270" s="4">
        <v>233853.1084</v>
      </c>
      <c r="H270" s="4">
        <v>36747398.388899997</v>
      </c>
      <c r="I270" s="5">
        <f t="shared" si="30"/>
        <v>178110036.0255</v>
      </c>
      <c r="J270" s="7"/>
      <c r="K270" s="127"/>
      <c r="L270" s="130"/>
      <c r="M270" s="8">
        <v>15</v>
      </c>
      <c r="N270" s="4" t="s">
        <v>869</v>
      </c>
      <c r="O270" s="4">
        <v>113329445.7598</v>
      </c>
      <c r="P270" s="4">
        <v>-2536017.62</v>
      </c>
      <c r="Q270" s="4">
        <v>187789.0698</v>
      </c>
      <c r="R270" s="4">
        <v>33362009.511799999</v>
      </c>
      <c r="S270" s="5">
        <f t="shared" si="31"/>
        <v>144343226.72139999</v>
      </c>
    </row>
    <row r="271" spans="1:19" ht="24.95" customHeight="1" x14ac:dyDescent="0.2">
      <c r="A271" s="135"/>
      <c r="B271" s="130"/>
      <c r="C271" s="1">
        <v>10</v>
      </c>
      <c r="D271" s="4" t="s">
        <v>308</v>
      </c>
      <c r="E271" s="4">
        <v>123236420.98360001</v>
      </c>
      <c r="F271" s="4">
        <v>0</v>
      </c>
      <c r="G271" s="4">
        <v>204205.11809999999</v>
      </c>
      <c r="H271" s="4">
        <v>31726239.872699998</v>
      </c>
      <c r="I271" s="5">
        <f t="shared" si="30"/>
        <v>155166865.97440001</v>
      </c>
      <c r="J271" s="7"/>
      <c r="K271" s="127"/>
      <c r="L271" s="130"/>
      <c r="M271" s="8">
        <v>16</v>
      </c>
      <c r="N271" s="4" t="s">
        <v>665</v>
      </c>
      <c r="O271" s="4">
        <v>118923167.1393</v>
      </c>
      <c r="P271" s="4">
        <v>-2536017.62</v>
      </c>
      <c r="Q271" s="4">
        <v>197057.9736</v>
      </c>
      <c r="R271" s="4">
        <v>33655413.332199998</v>
      </c>
      <c r="S271" s="5">
        <f t="shared" si="31"/>
        <v>150239620.8251</v>
      </c>
    </row>
    <row r="272" spans="1:19" ht="24.95" customHeight="1" x14ac:dyDescent="0.2">
      <c r="A272" s="135"/>
      <c r="B272" s="130"/>
      <c r="C272" s="1">
        <v>11</v>
      </c>
      <c r="D272" s="4" t="s">
        <v>309</v>
      </c>
      <c r="E272" s="4">
        <v>132068144.58499999</v>
      </c>
      <c r="F272" s="4">
        <v>0</v>
      </c>
      <c r="G272" s="4">
        <v>218839.45389999999</v>
      </c>
      <c r="H272" s="4">
        <v>33155693.521299999</v>
      </c>
      <c r="I272" s="5">
        <f t="shared" si="30"/>
        <v>165442677.56019998</v>
      </c>
      <c r="J272" s="7"/>
      <c r="K272" s="127"/>
      <c r="L272" s="130"/>
      <c r="M272" s="8">
        <v>17</v>
      </c>
      <c r="N272" s="4" t="s">
        <v>666</v>
      </c>
      <c r="O272" s="4">
        <v>155375123.64250001</v>
      </c>
      <c r="P272" s="4">
        <v>-2536017.62</v>
      </c>
      <c r="Q272" s="4">
        <v>257459.5661</v>
      </c>
      <c r="R272" s="4">
        <v>42766934.376000002</v>
      </c>
      <c r="S272" s="5">
        <f t="shared" si="31"/>
        <v>195863499.96460003</v>
      </c>
    </row>
    <row r="273" spans="1:19" ht="24.95" customHeight="1" x14ac:dyDescent="0.2">
      <c r="A273" s="135"/>
      <c r="B273" s="130"/>
      <c r="C273" s="1">
        <v>12</v>
      </c>
      <c r="D273" s="4" t="s">
        <v>310</v>
      </c>
      <c r="E273" s="4">
        <v>92680179.006899998</v>
      </c>
      <c r="F273" s="4">
        <v>0</v>
      </c>
      <c r="G273" s="4">
        <v>153572.83790000001</v>
      </c>
      <c r="H273" s="4">
        <v>24686107.760000002</v>
      </c>
      <c r="I273" s="5">
        <f t="shared" si="30"/>
        <v>117519859.6048</v>
      </c>
      <c r="J273" s="7"/>
      <c r="K273" s="127"/>
      <c r="L273" s="130"/>
      <c r="M273" s="8">
        <v>18</v>
      </c>
      <c r="N273" s="4" t="s">
        <v>667</v>
      </c>
      <c r="O273" s="4">
        <v>134349013.88530001</v>
      </c>
      <c r="P273" s="4">
        <v>-2536017.62</v>
      </c>
      <c r="Q273" s="4">
        <v>222618.8982</v>
      </c>
      <c r="R273" s="4">
        <v>34068972.357000001</v>
      </c>
      <c r="S273" s="5">
        <f t="shared" si="31"/>
        <v>166104587.5205</v>
      </c>
    </row>
    <row r="274" spans="1:19" ht="24.95" customHeight="1" x14ac:dyDescent="0.2">
      <c r="A274" s="135"/>
      <c r="B274" s="130"/>
      <c r="C274" s="1">
        <v>13</v>
      </c>
      <c r="D274" s="4" t="s">
        <v>311</v>
      </c>
      <c r="E274" s="4">
        <v>117465872.88689999</v>
      </c>
      <c r="F274" s="4">
        <v>0</v>
      </c>
      <c r="G274" s="4">
        <v>194643.209</v>
      </c>
      <c r="H274" s="4">
        <v>30491733.296799999</v>
      </c>
      <c r="I274" s="5">
        <f t="shared" si="30"/>
        <v>148152249.39269999</v>
      </c>
      <c r="J274" s="7"/>
      <c r="K274" s="127"/>
      <c r="L274" s="130"/>
      <c r="M274" s="8">
        <v>19</v>
      </c>
      <c r="N274" s="4" t="s">
        <v>668</v>
      </c>
      <c r="O274" s="4">
        <v>123334359.0663</v>
      </c>
      <c r="P274" s="4">
        <v>-2536017.62</v>
      </c>
      <c r="Q274" s="4">
        <v>204367.40340000001</v>
      </c>
      <c r="R274" s="4">
        <v>32328213.661200002</v>
      </c>
      <c r="S274" s="5">
        <f t="shared" si="31"/>
        <v>153330922.51090002</v>
      </c>
    </row>
    <row r="275" spans="1:19" ht="24.95" customHeight="1" x14ac:dyDescent="0.2">
      <c r="A275" s="135"/>
      <c r="B275" s="130"/>
      <c r="C275" s="1">
        <v>14</v>
      </c>
      <c r="D275" s="4" t="s">
        <v>312</v>
      </c>
      <c r="E275" s="4">
        <v>114627561.4373</v>
      </c>
      <c r="F275" s="4">
        <v>0</v>
      </c>
      <c r="G275" s="4">
        <v>189940.0724</v>
      </c>
      <c r="H275" s="4">
        <v>29447834.102200001</v>
      </c>
      <c r="I275" s="5">
        <f t="shared" si="30"/>
        <v>144265335.6119</v>
      </c>
      <c r="J275" s="7"/>
      <c r="K275" s="127"/>
      <c r="L275" s="130"/>
      <c r="M275" s="8">
        <v>20</v>
      </c>
      <c r="N275" s="4" t="s">
        <v>870</v>
      </c>
      <c r="O275" s="4">
        <v>111363893.6162</v>
      </c>
      <c r="P275" s="4">
        <v>-2536017.62</v>
      </c>
      <c r="Q275" s="4">
        <v>184532.1121</v>
      </c>
      <c r="R275" s="4">
        <v>30889266.9377</v>
      </c>
      <c r="S275" s="5">
        <f t="shared" si="31"/>
        <v>139901675.046</v>
      </c>
    </row>
    <row r="276" spans="1:19" ht="24.95" customHeight="1" x14ac:dyDescent="0.2">
      <c r="A276" s="135"/>
      <c r="B276" s="130"/>
      <c r="C276" s="1">
        <v>15</v>
      </c>
      <c r="D276" s="4" t="s">
        <v>313</v>
      </c>
      <c r="E276" s="4">
        <v>122939605.8512</v>
      </c>
      <c r="F276" s="4">
        <v>0</v>
      </c>
      <c r="G276" s="4">
        <v>203713.2898</v>
      </c>
      <c r="H276" s="4">
        <v>31667993.0777</v>
      </c>
      <c r="I276" s="5">
        <f t="shared" si="30"/>
        <v>154811312.21869999</v>
      </c>
      <c r="J276" s="7"/>
      <c r="K276" s="127"/>
      <c r="L276" s="130"/>
      <c r="M276" s="8">
        <v>21</v>
      </c>
      <c r="N276" s="4" t="s">
        <v>669</v>
      </c>
      <c r="O276" s="4">
        <v>137533752.73339999</v>
      </c>
      <c r="P276" s="4">
        <v>-2536017.62</v>
      </c>
      <c r="Q276" s="4">
        <v>227896.0716</v>
      </c>
      <c r="R276" s="4">
        <v>38974518.783100002</v>
      </c>
      <c r="S276" s="5">
        <f t="shared" si="31"/>
        <v>174200149.96809998</v>
      </c>
    </row>
    <row r="277" spans="1:19" ht="24.95" customHeight="1" x14ac:dyDescent="0.2">
      <c r="A277" s="135"/>
      <c r="B277" s="131"/>
      <c r="C277" s="1">
        <v>16</v>
      </c>
      <c r="D277" s="4" t="s">
        <v>314</v>
      </c>
      <c r="E277" s="4">
        <v>119506885.7641</v>
      </c>
      <c r="F277" s="4">
        <v>0</v>
      </c>
      <c r="G277" s="4">
        <v>198025.2066</v>
      </c>
      <c r="H277" s="4">
        <v>30834907.952399999</v>
      </c>
      <c r="I277" s="5">
        <f t="shared" si="30"/>
        <v>150539818.92309999</v>
      </c>
      <c r="J277" s="7"/>
      <c r="K277" s="127"/>
      <c r="L277" s="130"/>
      <c r="M277" s="8">
        <v>22</v>
      </c>
      <c r="N277" s="4" t="s">
        <v>871</v>
      </c>
      <c r="O277" s="4">
        <v>127392650.4126</v>
      </c>
      <c r="P277" s="4">
        <v>-2536017.62</v>
      </c>
      <c r="Q277" s="4">
        <v>211092.07019999999</v>
      </c>
      <c r="R277" s="4">
        <v>35377999.570500001</v>
      </c>
      <c r="S277" s="5">
        <f t="shared" si="31"/>
        <v>160445724.43329999</v>
      </c>
    </row>
    <row r="278" spans="1:19" ht="24.95" customHeight="1" x14ac:dyDescent="0.2">
      <c r="A278" s="1"/>
      <c r="B278" s="132" t="s">
        <v>823</v>
      </c>
      <c r="C278" s="133"/>
      <c r="D278" s="134"/>
      <c r="E278" s="10">
        <f>SUM(E262:E277)</f>
        <v>1979777445.24</v>
      </c>
      <c r="F278" s="10">
        <f t="shared" ref="F278:I278" si="32">SUM(F262:F277)</f>
        <v>0</v>
      </c>
      <c r="G278" s="10">
        <f t="shared" si="32"/>
        <v>3280529.2775000003</v>
      </c>
      <c r="H278" s="10">
        <f t="shared" si="32"/>
        <v>509418911.26129997</v>
      </c>
      <c r="I278" s="10">
        <f t="shared" si="32"/>
        <v>2492476885.7788</v>
      </c>
      <c r="J278" s="7"/>
      <c r="K278" s="127"/>
      <c r="L278" s="130"/>
      <c r="M278" s="8">
        <v>23</v>
      </c>
      <c r="N278" s="4" t="s">
        <v>872</v>
      </c>
      <c r="O278" s="4">
        <v>131883395.8911</v>
      </c>
      <c r="P278" s="4">
        <v>-2536017.62</v>
      </c>
      <c r="Q278" s="4">
        <v>218533.32180000001</v>
      </c>
      <c r="R278" s="4">
        <v>38820120.701499999</v>
      </c>
      <c r="S278" s="5">
        <f t="shared" si="31"/>
        <v>168386032.29439998</v>
      </c>
    </row>
    <row r="279" spans="1:19" ht="24.95" customHeight="1" x14ac:dyDescent="0.2">
      <c r="A279" s="135">
        <v>14</v>
      </c>
      <c r="B279" s="129" t="s">
        <v>36</v>
      </c>
      <c r="C279" s="1">
        <v>1</v>
      </c>
      <c r="D279" s="4" t="s">
        <v>315</v>
      </c>
      <c r="E279" s="4">
        <v>149702954.43509999</v>
      </c>
      <c r="F279" s="4">
        <v>0</v>
      </c>
      <c r="G279" s="4">
        <v>248060.6727</v>
      </c>
      <c r="H279" s="4">
        <v>38967105.783100002</v>
      </c>
      <c r="I279" s="5">
        <f t="shared" si="30"/>
        <v>188918120.89089999</v>
      </c>
      <c r="J279" s="7"/>
      <c r="K279" s="127"/>
      <c r="L279" s="130"/>
      <c r="M279" s="8">
        <v>24</v>
      </c>
      <c r="N279" s="4" t="s">
        <v>873</v>
      </c>
      <c r="O279" s="4">
        <v>112901804.8593</v>
      </c>
      <c r="P279" s="4">
        <v>-2536017.62</v>
      </c>
      <c r="Q279" s="4">
        <v>187080.46059999999</v>
      </c>
      <c r="R279" s="4">
        <v>32181410.039500002</v>
      </c>
      <c r="S279" s="5">
        <f t="shared" si="31"/>
        <v>142734277.7394</v>
      </c>
    </row>
    <row r="280" spans="1:19" ht="24.95" customHeight="1" x14ac:dyDescent="0.2">
      <c r="A280" s="135"/>
      <c r="B280" s="130"/>
      <c r="C280" s="1">
        <v>2</v>
      </c>
      <c r="D280" s="4" t="s">
        <v>316</v>
      </c>
      <c r="E280" s="4">
        <v>126135497.8292</v>
      </c>
      <c r="F280" s="4">
        <v>0</v>
      </c>
      <c r="G280" s="4">
        <v>209008.9442</v>
      </c>
      <c r="H280" s="4">
        <v>34599545.469999999</v>
      </c>
      <c r="I280" s="5">
        <f t="shared" si="30"/>
        <v>160944052.24339998</v>
      </c>
      <c r="J280" s="7"/>
      <c r="K280" s="127"/>
      <c r="L280" s="130"/>
      <c r="M280" s="8">
        <v>25</v>
      </c>
      <c r="N280" s="4" t="s">
        <v>670</v>
      </c>
      <c r="O280" s="4">
        <v>103316270.8576</v>
      </c>
      <c r="P280" s="4">
        <v>-2536017.62</v>
      </c>
      <c r="Q280" s="4">
        <v>171197.0465</v>
      </c>
      <c r="R280" s="4">
        <v>29765354.683800001</v>
      </c>
      <c r="S280" s="5">
        <f t="shared" si="31"/>
        <v>130716804.96789999</v>
      </c>
    </row>
    <row r="281" spans="1:19" ht="24.95" customHeight="1" x14ac:dyDescent="0.2">
      <c r="A281" s="135"/>
      <c r="B281" s="130"/>
      <c r="C281" s="1">
        <v>3</v>
      </c>
      <c r="D281" s="4" t="s">
        <v>317</v>
      </c>
      <c r="E281" s="4">
        <v>170737765.31400001</v>
      </c>
      <c r="F281" s="4">
        <v>0</v>
      </c>
      <c r="G281" s="4">
        <v>282915.75870000001</v>
      </c>
      <c r="H281" s="4">
        <v>44456476.312100001</v>
      </c>
      <c r="I281" s="5">
        <f t="shared" si="30"/>
        <v>215477157.38480002</v>
      </c>
      <c r="J281" s="7"/>
      <c r="K281" s="127"/>
      <c r="L281" s="130"/>
      <c r="M281" s="8">
        <v>26</v>
      </c>
      <c r="N281" s="4" t="s">
        <v>671</v>
      </c>
      <c r="O281" s="4">
        <v>136951601.70100001</v>
      </c>
      <c r="P281" s="4">
        <v>-2536017.62</v>
      </c>
      <c r="Q281" s="4">
        <v>226931.4362</v>
      </c>
      <c r="R281" s="4">
        <v>39091690.4498</v>
      </c>
      <c r="S281" s="5">
        <f t="shared" si="31"/>
        <v>173734205.96700001</v>
      </c>
    </row>
    <row r="282" spans="1:19" ht="24.95" customHeight="1" x14ac:dyDescent="0.2">
      <c r="A282" s="135"/>
      <c r="B282" s="130"/>
      <c r="C282" s="1">
        <v>4</v>
      </c>
      <c r="D282" s="4" t="s">
        <v>318</v>
      </c>
      <c r="E282" s="4">
        <v>160499771.31169999</v>
      </c>
      <c r="F282" s="4">
        <v>0</v>
      </c>
      <c r="G282" s="4">
        <v>265951.2058</v>
      </c>
      <c r="H282" s="4">
        <v>42134944.858800001</v>
      </c>
      <c r="I282" s="5">
        <f t="shared" si="30"/>
        <v>202900667.37629998</v>
      </c>
      <c r="J282" s="7"/>
      <c r="K282" s="127"/>
      <c r="L282" s="130"/>
      <c r="M282" s="8">
        <v>27</v>
      </c>
      <c r="N282" s="4" t="s">
        <v>874</v>
      </c>
      <c r="O282" s="4">
        <v>149212597.81529999</v>
      </c>
      <c r="P282" s="4">
        <v>-2536017.62</v>
      </c>
      <c r="Q282" s="4">
        <v>247248.14240000001</v>
      </c>
      <c r="R282" s="4">
        <v>43318414.216799997</v>
      </c>
      <c r="S282" s="5">
        <f t="shared" si="31"/>
        <v>190242242.55449998</v>
      </c>
    </row>
    <row r="283" spans="1:19" ht="24.95" customHeight="1" x14ac:dyDescent="0.2">
      <c r="A283" s="135"/>
      <c r="B283" s="130"/>
      <c r="C283" s="1">
        <v>5</v>
      </c>
      <c r="D283" s="4" t="s">
        <v>319</v>
      </c>
      <c r="E283" s="4">
        <v>155184795.27129999</v>
      </c>
      <c r="F283" s="4">
        <v>0</v>
      </c>
      <c r="G283" s="4">
        <v>257144.18840000001</v>
      </c>
      <c r="H283" s="4">
        <v>39007044.505099997</v>
      </c>
      <c r="I283" s="5">
        <f t="shared" si="30"/>
        <v>194448983.9648</v>
      </c>
      <c r="J283" s="7"/>
      <c r="K283" s="127"/>
      <c r="L283" s="130"/>
      <c r="M283" s="8">
        <v>28</v>
      </c>
      <c r="N283" s="4" t="s">
        <v>672</v>
      </c>
      <c r="O283" s="4">
        <v>114282664.04009999</v>
      </c>
      <c r="P283" s="4">
        <v>-2536017.62</v>
      </c>
      <c r="Q283" s="4">
        <v>189368.57079999999</v>
      </c>
      <c r="R283" s="4">
        <v>32427280.677900001</v>
      </c>
      <c r="S283" s="5">
        <f t="shared" si="31"/>
        <v>144363295.6688</v>
      </c>
    </row>
    <row r="284" spans="1:19" ht="24.95" customHeight="1" x14ac:dyDescent="0.2">
      <c r="A284" s="135"/>
      <c r="B284" s="130"/>
      <c r="C284" s="1">
        <v>6</v>
      </c>
      <c r="D284" s="4" t="s">
        <v>320</v>
      </c>
      <c r="E284" s="4">
        <v>149205258.2606</v>
      </c>
      <c r="F284" s="4">
        <v>0</v>
      </c>
      <c r="G284" s="4">
        <v>247235.98060000001</v>
      </c>
      <c r="H284" s="4">
        <v>37040282.820299998</v>
      </c>
      <c r="I284" s="5">
        <f t="shared" si="30"/>
        <v>186492777.06150001</v>
      </c>
      <c r="J284" s="7"/>
      <c r="K284" s="127"/>
      <c r="L284" s="130"/>
      <c r="M284" s="8">
        <v>29</v>
      </c>
      <c r="N284" s="4" t="s">
        <v>673</v>
      </c>
      <c r="O284" s="4">
        <v>137438147.79370001</v>
      </c>
      <c r="P284" s="4">
        <v>-2536017.62</v>
      </c>
      <c r="Q284" s="4">
        <v>227737.65239999999</v>
      </c>
      <c r="R284" s="4">
        <v>35559113.876999997</v>
      </c>
      <c r="S284" s="5">
        <f t="shared" si="31"/>
        <v>170688981.7031</v>
      </c>
    </row>
    <row r="285" spans="1:19" ht="24.95" customHeight="1" x14ac:dyDescent="0.2">
      <c r="A285" s="135"/>
      <c r="B285" s="130"/>
      <c r="C285" s="1">
        <v>7</v>
      </c>
      <c r="D285" s="4" t="s">
        <v>321</v>
      </c>
      <c r="E285" s="4">
        <v>150650447.75479999</v>
      </c>
      <c r="F285" s="4">
        <v>0</v>
      </c>
      <c r="G285" s="4">
        <v>249630.6874</v>
      </c>
      <c r="H285" s="4">
        <v>39720720.310400002</v>
      </c>
      <c r="I285" s="5">
        <f t="shared" si="30"/>
        <v>190620798.75260001</v>
      </c>
      <c r="J285" s="7"/>
      <c r="K285" s="127"/>
      <c r="L285" s="130"/>
      <c r="M285" s="8">
        <v>30</v>
      </c>
      <c r="N285" s="4" t="s">
        <v>875</v>
      </c>
      <c r="O285" s="4">
        <v>116043654.88770001</v>
      </c>
      <c r="P285" s="4">
        <v>-2536017.62</v>
      </c>
      <c r="Q285" s="4">
        <v>192286.56649999999</v>
      </c>
      <c r="R285" s="4">
        <v>33743088.659100004</v>
      </c>
      <c r="S285" s="5">
        <f t="shared" si="31"/>
        <v>147443012.49329999</v>
      </c>
    </row>
    <row r="286" spans="1:19" ht="24.95" customHeight="1" x14ac:dyDescent="0.2">
      <c r="A286" s="135"/>
      <c r="B286" s="130"/>
      <c r="C286" s="1">
        <v>8</v>
      </c>
      <c r="D286" s="4" t="s">
        <v>322</v>
      </c>
      <c r="E286" s="4">
        <v>163051582.52360001</v>
      </c>
      <c r="F286" s="4">
        <v>0</v>
      </c>
      <c r="G286" s="4">
        <v>270179.60600000003</v>
      </c>
      <c r="H286" s="4">
        <v>43123512.988600001</v>
      </c>
      <c r="I286" s="5">
        <f t="shared" si="30"/>
        <v>206445275.1182</v>
      </c>
      <c r="J286" s="7"/>
      <c r="K286" s="127"/>
      <c r="L286" s="130"/>
      <c r="M286" s="8">
        <v>31</v>
      </c>
      <c r="N286" s="4" t="s">
        <v>674</v>
      </c>
      <c r="O286" s="4">
        <v>116550237.28730001</v>
      </c>
      <c r="P286" s="4">
        <v>-2536017.62</v>
      </c>
      <c r="Q286" s="4">
        <v>193125.98319999999</v>
      </c>
      <c r="R286" s="4">
        <v>34583225.782899998</v>
      </c>
      <c r="S286" s="5">
        <f t="shared" si="31"/>
        <v>148790571.43340001</v>
      </c>
    </row>
    <row r="287" spans="1:19" ht="24.95" customHeight="1" x14ac:dyDescent="0.2">
      <c r="A287" s="135"/>
      <c r="B287" s="130"/>
      <c r="C287" s="1">
        <v>9</v>
      </c>
      <c r="D287" s="4" t="s">
        <v>323</v>
      </c>
      <c r="E287" s="4">
        <v>148364930.6169</v>
      </c>
      <c r="F287" s="4">
        <v>0</v>
      </c>
      <c r="G287" s="4">
        <v>245843.5416</v>
      </c>
      <c r="H287" s="4">
        <v>35522068.921800002</v>
      </c>
      <c r="I287" s="5">
        <f t="shared" si="30"/>
        <v>184132843.08029997</v>
      </c>
      <c r="J287" s="7"/>
      <c r="K287" s="127"/>
      <c r="L287" s="130"/>
      <c r="M287" s="8">
        <v>32</v>
      </c>
      <c r="N287" s="4" t="s">
        <v>675</v>
      </c>
      <c r="O287" s="4">
        <v>115984277.2027</v>
      </c>
      <c r="P287" s="4">
        <v>-2536017.62</v>
      </c>
      <c r="Q287" s="4">
        <v>192188.1765</v>
      </c>
      <c r="R287" s="4">
        <v>32819344.669</v>
      </c>
      <c r="S287" s="5">
        <f t="shared" si="31"/>
        <v>146459792.42820001</v>
      </c>
    </row>
    <row r="288" spans="1:19" ht="24.95" customHeight="1" x14ac:dyDescent="0.2">
      <c r="A288" s="135"/>
      <c r="B288" s="130"/>
      <c r="C288" s="1">
        <v>10</v>
      </c>
      <c r="D288" s="4" t="s">
        <v>324</v>
      </c>
      <c r="E288" s="4">
        <v>138746062.6085</v>
      </c>
      <c r="F288" s="4">
        <v>0</v>
      </c>
      <c r="G288" s="4">
        <v>229904.89240000001</v>
      </c>
      <c r="H288" s="4">
        <v>35595775.867200002</v>
      </c>
      <c r="I288" s="5">
        <f t="shared" si="30"/>
        <v>174571743.36809999</v>
      </c>
      <c r="J288" s="7"/>
      <c r="K288" s="128"/>
      <c r="L288" s="131"/>
      <c r="M288" s="8">
        <v>33</v>
      </c>
      <c r="N288" s="4" t="s">
        <v>676</v>
      </c>
      <c r="O288" s="4">
        <v>133693877.6005</v>
      </c>
      <c r="P288" s="4">
        <v>-2536017.62</v>
      </c>
      <c r="Q288" s="4">
        <v>221533.3247</v>
      </c>
      <c r="R288" s="4">
        <v>34978815.773199998</v>
      </c>
      <c r="S288" s="5">
        <f t="shared" si="31"/>
        <v>166358209.07839999</v>
      </c>
    </row>
    <row r="289" spans="1:19" ht="24.95" customHeight="1" x14ac:dyDescent="0.2">
      <c r="A289" s="135"/>
      <c r="B289" s="130"/>
      <c r="C289" s="1">
        <v>11</v>
      </c>
      <c r="D289" s="4" t="s">
        <v>325</v>
      </c>
      <c r="E289" s="4">
        <v>145257801.07300001</v>
      </c>
      <c r="F289" s="4">
        <v>0</v>
      </c>
      <c r="G289" s="4">
        <v>240694.9682</v>
      </c>
      <c r="H289" s="4">
        <v>35620118.8235</v>
      </c>
      <c r="I289" s="5">
        <f t="shared" si="30"/>
        <v>181118614.86470002</v>
      </c>
      <c r="J289" s="7"/>
      <c r="K289" s="14"/>
      <c r="L289" s="132" t="s">
        <v>840</v>
      </c>
      <c r="M289" s="133"/>
      <c r="N289" s="134"/>
      <c r="O289" s="10">
        <f>SUM(O256:O288)</f>
        <v>4314185690.5028009</v>
      </c>
      <c r="P289" s="10">
        <f t="shared" ref="P289:S289" si="33">SUM(P256:P288)</f>
        <v>-83688581.460000008</v>
      </c>
      <c r="Q289" s="10">
        <f t="shared" si="33"/>
        <v>7148688.6064999998</v>
      </c>
      <c r="R289" s="10">
        <f t="shared" si="33"/>
        <v>1215550171.6080003</v>
      </c>
      <c r="S289" s="10">
        <f t="shared" si="33"/>
        <v>5453195969.2573004</v>
      </c>
    </row>
    <row r="290" spans="1:19" ht="24.95" customHeight="1" x14ac:dyDescent="0.2">
      <c r="A290" s="135"/>
      <c r="B290" s="130"/>
      <c r="C290" s="1">
        <v>12</v>
      </c>
      <c r="D290" s="4" t="s">
        <v>326</v>
      </c>
      <c r="E290" s="4">
        <v>141035141.80829999</v>
      </c>
      <c r="F290" s="4">
        <v>0</v>
      </c>
      <c r="G290" s="4">
        <v>233697.9406</v>
      </c>
      <c r="H290" s="4">
        <v>35479146.662</v>
      </c>
      <c r="I290" s="5">
        <f t="shared" si="30"/>
        <v>176747986.4109</v>
      </c>
      <c r="J290" s="7"/>
      <c r="K290" s="126">
        <v>31</v>
      </c>
      <c r="L290" s="129" t="s">
        <v>53</v>
      </c>
      <c r="M290" s="8">
        <v>1</v>
      </c>
      <c r="N290" s="4" t="s">
        <v>677</v>
      </c>
      <c r="O290" s="4">
        <v>157703524.9425</v>
      </c>
      <c r="P290" s="4">
        <v>0</v>
      </c>
      <c r="Q290" s="4">
        <v>261317.77179999999</v>
      </c>
      <c r="R290" s="4">
        <v>33003750.8092</v>
      </c>
      <c r="S290" s="5">
        <f t="shared" si="31"/>
        <v>190968593.5235</v>
      </c>
    </row>
    <row r="291" spans="1:19" ht="24.95" customHeight="1" x14ac:dyDescent="0.2">
      <c r="A291" s="135"/>
      <c r="B291" s="130"/>
      <c r="C291" s="1">
        <v>13</v>
      </c>
      <c r="D291" s="4" t="s">
        <v>327</v>
      </c>
      <c r="E291" s="4">
        <v>182658958.55019999</v>
      </c>
      <c r="F291" s="4">
        <v>0</v>
      </c>
      <c r="G291" s="4">
        <v>302669.40500000003</v>
      </c>
      <c r="H291" s="4">
        <v>46527594.012599997</v>
      </c>
      <c r="I291" s="5">
        <f t="shared" si="30"/>
        <v>229489221.96779999</v>
      </c>
      <c r="J291" s="7"/>
      <c r="K291" s="127"/>
      <c r="L291" s="130"/>
      <c r="M291" s="8">
        <v>2</v>
      </c>
      <c r="N291" s="4" t="s">
        <v>518</v>
      </c>
      <c r="O291" s="4">
        <v>159084028.5345</v>
      </c>
      <c r="P291" s="4">
        <v>0</v>
      </c>
      <c r="Q291" s="4">
        <v>263605.2928</v>
      </c>
      <c r="R291" s="4">
        <v>33789777.406400003</v>
      </c>
      <c r="S291" s="5">
        <f t="shared" si="31"/>
        <v>193137411.23370001</v>
      </c>
    </row>
    <row r="292" spans="1:19" ht="24.95" customHeight="1" x14ac:dyDescent="0.2">
      <c r="A292" s="135"/>
      <c r="B292" s="130"/>
      <c r="C292" s="1">
        <v>14</v>
      </c>
      <c r="D292" s="4" t="s">
        <v>328</v>
      </c>
      <c r="E292" s="4">
        <v>125329738.368</v>
      </c>
      <c r="F292" s="4">
        <v>0</v>
      </c>
      <c r="G292" s="4">
        <v>207673.78529999999</v>
      </c>
      <c r="H292" s="4">
        <v>34115669.883599997</v>
      </c>
      <c r="I292" s="5">
        <f t="shared" si="30"/>
        <v>159653082.03689998</v>
      </c>
      <c r="J292" s="7"/>
      <c r="K292" s="127"/>
      <c r="L292" s="130"/>
      <c r="M292" s="8">
        <v>3</v>
      </c>
      <c r="N292" s="4" t="s">
        <v>678</v>
      </c>
      <c r="O292" s="4">
        <v>158390802.6187</v>
      </c>
      <c r="P292" s="4">
        <v>0</v>
      </c>
      <c r="Q292" s="4">
        <v>262456.6042</v>
      </c>
      <c r="R292" s="4">
        <v>33219853.877300002</v>
      </c>
      <c r="S292" s="5">
        <f t="shared" si="31"/>
        <v>191873113.1002</v>
      </c>
    </row>
    <row r="293" spans="1:19" ht="24.95" customHeight="1" x14ac:dyDescent="0.2">
      <c r="A293" s="135"/>
      <c r="B293" s="130"/>
      <c r="C293" s="1">
        <v>15</v>
      </c>
      <c r="D293" s="4" t="s">
        <v>329</v>
      </c>
      <c r="E293" s="4">
        <v>138719752.28529999</v>
      </c>
      <c r="F293" s="4">
        <v>0</v>
      </c>
      <c r="G293" s="4">
        <v>229861.29569999999</v>
      </c>
      <c r="H293" s="4">
        <v>37633464.382700004</v>
      </c>
      <c r="I293" s="5">
        <f t="shared" si="30"/>
        <v>176583077.9637</v>
      </c>
      <c r="J293" s="7"/>
      <c r="K293" s="127"/>
      <c r="L293" s="130"/>
      <c r="M293" s="8">
        <v>4</v>
      </c>
      <c r="N293" s="4" t="s">
        <v>679</v>
      </c>
      <c r="O293" s="4">
        <v>120249112.06649999</v>
      </c>
      <c r="P293" s="4">
        <v>0</v>
      </c>
      <c r="Q293" s="4">
        <v>199255.08979999999</v>
      </c>
      <c r="R293" s="4">
        <v>26923775.409499999</v>
      </c>
      <c r="S293" s="5">
        <f t="shared" si="31"/>
        <v>147372142.56579998</v>
      </c>
    </row>
    <row r="294" spans="1:19" ht="24.95" customHeight="1" x14ac:dyDescent="0.2">
      <c r="A294" s="135"/>
      <c r="B294" s="130"/>
      <c r="C294" s="1">
        <v>16</v>
      </c>
      <c r="D294" s="4" t="s">
        <v>330</v>
      </c>
      <c r="E294" s="4">
        <v>157514429.07460001</v>
      </c>
      <c r="F294" s="4">
        <v>0</v>
      </c>
      <c r="G294" s="4">
        <v>261004.43640000001</v>
      </c>
      <c r="H294" s="4">
        <v>41399231.558300003</v>
      </c>
      <c r="I294" s="5">
        <f t="shared" si="30"/>
        <v>199174665.0693</v>
      </c>
      <c r="J294" s="7"/>
      <c r="K294" s="127"/>
      <c r="L294" s="130"/>
      <c r="M294" s="8">
        <v>5</v>
      </c>
      <c r="N294" s="4" t="s">
        <v>680</v>
      </c>
      <c r="O294" s="4">
        <v>209217043.76179999</v>
      </c>
      <c r="P294" s="4">
        <v>0</v>
      </c>
      <c r="Q294" s="4">
        <v>346676.66259999998</v>
      </c>
      <c r="R294" s="4">
        <v>50229138.538400002</v>
      </c>
      <c r="S294" s="5">
        <f t="shared" si="31"/>
        <v>259792858.9628</v>
      </c>
    </row>
    <row r="295" spans="1:19" ht="24.95" customHeight="1" x14ac:dyDescent="0.2">
      <c r="A295" s="135"/>
      <c r="B295" s="131"/>
      <c r="C295" s="1">
        <v>17</v>
      </c>
      <c r="D295" s="4" t="s">
        <v>331</v>
      </c>
      <c r="E295" s="4">
        <v>130443716.78030001</v>
      </c>
      <c r="F295" s="4">
        <v>0</v>
      </c>
      <c r="G295" s="4">
        <v>216147.7458</v>
      </c>
      <c r="H295" s="4">
        <v>33972799.107199997</v>
      </c>
      <c r="I295" s="5">
        <f t="shared" si="30"/>
        <v>164632663.63330001</v>
      </c>
      <c r="J295" s="7"/>
      <c r="K295" s="127"/>
      <c r="L295" s="130"/>
      <c r="M295" s="8">
        <v>6</v>
      </c>
      <c r="N295" s="4" t="s">
        <v>681</v>
      </c>
      <c r="O295" s="4">
        <v>180919512.90200001</v>
      </c>
      <c r="P295" s="4">
        <v>0</v>
      </c>
      <c r="Q295" s="4">
        <v>299787.11009999999</v>
      </c>
      <c r="R295" s="4">
        <v>41917002.2042</v>
      </c>
      <c r="S295" s="5">
        <f t="shared" si="31"/>
        <v>223136302.21630001</v>
      </c>
    </row>
    <row r="296" spans="1:19" ht="24.95" customHeight="1" x14ac:dyDescent="0.2">
      <c r="A296" s="1"/>
      <c r="B296" s="132" t="s">
        <v>824</v>
      </c>
      <c r="C296" s="133"/>
      <c r="D296" s="134"/>
      <c r="E296" s="10">
        <f>SUM(E279:E295)</f>
        <v>2533238603.8654003</v>
      </c>
      <c r="F296" s="10">
        <f t="shared" ref="F296:I296" si="34">SUM(F279:F295)</f>
        <v>0</v>
      </c>
      <c r="G296" s="10">
        <f t="shared" si="34"/>
        <v>4197625.0548</v>
      </c>
      <c r="H296" s="10">
        <f t="shared" si="34"/>
        <v>654915502.26730001</v>
      </c>
      <c r="I296" s="10">
        <f t="shared" si="34"/>
        <v>3192351731.1875</v>
      </c>
      <c r="J296" s="7"/>
      <c r="K296" s="127"/>
      <c r="L296" s="130"/>
      <c r="M296" s="8">
        <v>7</v>
      </c>
      <c r="N296" s="4" t="s">
        <v>682</v>
      </c>
      <c r="O296" s="4">
        <v>158819018.45390001</v>
      </c>
      <c r="P296" s="4">
        <v>0</v>
      </c>
      <c r="Q296" s="4">
        <v>263166.16600000003</v>
      </c>
      <c r="R296" s="4">
        <v>32368460.679099999</v>
      </c>
      <c r="S296" s="5">
        <f t="shared" si="31"/>
        <v>191450645.29900002</v>
      </c>
    </row>
    <row r="297" spans="1:19" ht="24.95" customHeight="1" x14ac:dyDescent="0.2">
      <c r="A297" s="135">
        <v>15</v>
      </c>
      <c r="B297" s="129" t="s">
        <v>37</v>
      </c>
      <c r="C297" s="1">
        <v>1</v>
      </c>
      <c r="D297" s="4" t="s">
        <v>332</v>
      </c>
      <c r="E297" s="4">
        <v>208125247.24470001</v>
      </c>
      <c r="F297" s="4">
        <v>-4907596.13</v>
      </c>
      <c r="G297" s="4">
        <v>344867.53480000002</v>
      </c>
      <c r="H297" s="4">
        <v>44332642.6426</v>
      </c>
      <c r="I297" s="5">
        <f t="shared" si="30"/>
        <v>247895161.29210001</v>
      </c>
      <c r="J297" s="7"/>
      <c r="K297" s="127"/>
      <c r="L297" s="130"/>
      <c r="M297" s="8">
        <v>8</v>
      </c>
      <c r="N297" s="4" t="s">
        <v>683</v>
      </c>
      <c r="O297" s="4">
        <v>140262812.85030001</v>
      </c>
      <c r="P297" s="4">
        <v>0</v>
      </c>
      <c r="Q297" s="4">
        <v>232418.17670000001</v>
      </c>
      <c r="R297" s="4">
        <v>29352782.031599998</v>
      </c>
      <c r="S297" s="5">
        <f t="shared" si="31"/>
        <v>169848013.05860001</v>
      </c>
    </row>
    <row r="298" spans="1:19" ht="24.95" customHeight="1" x14ac:dyDescent="0.2">
      <c r="A298" s="135"/>
      <c r="B298" s="130"/>
      <c r="C298" s="1">
        <v>2</v>
      </c>
      <c r="D298" s="4" t="s">
        <v>333</v>
      </c>
      <c r="E298" s="4">
        <v>151147317.50560001</v>
      </c>
      <c r="F298" s="4">
        <v>-4907596.13</v>
      </c>
      <c r="G298" s="4">
        <v>250454.01010000001</v>
      </c>
      <c r="H298" s="4">
        <v>35836069.425700001</v>
      </c>
      <c r="I298" s="5">
        <f t="shared" si="30"/>
        <v>182326244.81140003</v>
      </c>
      <c r="J298" s="7"/>
      <c r="K298" s="127"/>
      <c r="L298" s="130"/>
      <c r="M298" s="8">
        <v>9</v>
      </c>
      <c r="N298" s="4" t="s">
        <v>684</v>
      </c>
      <c r="O298" s="4">
        <v>143864162.03130001</v>
      </c>
      <c r="P298" s="4">
        <v>0</v>
      </c>
      <c r="Q298" s="4">
        <v>238385.68150000001</v>
      </c>
      <c r="R298" s="4">
        <v>30655977.784699999</v>
      </c>
      <c r="S298" s="5">
        <f t="shared" si="31"/>
        <v>174758525.4975</v>
      </c>
    </row>
    <row r="299" spans="1:19" ht="24.95" customHeight="1" x14ac:dyDescent="0.2">
      <c r="A299" s="135"/>
      <c r="B299" s="130"/>
      <c r="C299" s="1">
        <v>3</v>
      </c>
      <c r="D299" s="4" t="s">
        <v>849</v>
      </c>
      <c r="E299" s="4">
        <v>152126454.24169999</v>
      </c>
      <c r="F299" s="4">
        <v>-4907596.13</v>
      </c>
      <c r="G299" s="4">
        <v>252076.45850000001</v>
      </c>
      <c r="H299" s="4">
        <v>35130530.541699998</v>
      </c>
      <c r="I299" s="5">
        <f t="shared" si="30"/>
        <v>182601465.1119</v>
      </c>
      <c r="J299" s="7"/>
      <c r="K299" s="127"/>
      <c r="L299" s="130"/>
      <c r="M299" s="8">
        <v>10</v>
      </c>
      <c r="N299" s="4" t="s">
        <v>685</v>
      </c>
      <c r="O299" s="4">
        <v>136476006.9233</v>
      </c>
      <c r="P299" s="4">
        <v>0</v>
      </c>
      <c r="Q299" s="4">
        <v>226143.3665</v>
      </c>
      <c r="R299" s="4">
        <v>28327597.756000001</v>
      </c>
      <c r="S299" s="5">
        <f t="shared" si="31"/>
        <v>165029748.0458</v>
      </c>
    </row>
    <row r="300" spans="1:19" ht="24.95" customHeight="1" x14ac:dyDescent="0.2">
      <c r="A300" s="135"/>
      <c r="B300" s="130"/>
      <c r="C300" s="1">
        <v>4</v>
      </c>
      <c r="D300" s="4" t="s">
        <v>334</v>
      </c>
      <c r="E300" s="4">
        <v>165762299.59959999</v>
      </c>
      <c r="F300" s="4">
        <v>-4907596.13</v>
      </c>
      <c r="G300" s="4">
        <v>274671.31630000001</v>
      </c>
      <c r="H300" s="4">
        <v>35472688.082099997</v>
      </c>
      <c r="I300" s="5">
        <f t="shared" si="30"/>
        <v>196602062.868</v>
      </c>
      <c r="J300" s="7"/>
      <c r="K300" s="127"/>
      <c r="L300" s="130"/>
      <c r="M300" s="8">
        <v>11</v>
      </c>
      <c r="N300" s="4" t="s">
        <v>686</v>
      </c>
      <c r="O300" s="4">
        <v>188559303.46000001</v>
      </c>
      <c r="P300" s="4">
        <v>0</v>
      </c>
      <c r="Q300" s="4">
        <v>312446.38990000001</v>
      </c>
      <c r="R300" s="4">
        <v>41117888.725299999</v>
      </c>
      <c r="S300" s="5">
        <f t="shared" si="31"/>
        <v>229989638.57520002</v>
      </c>
    </row>
    <row r="301" spans="1:19" ht="24.95" customHeight="1" x14ac:dyDescent="0.2">
      <c r="A301" s="135"/>
      <c r="B301" s="130"/>
      <c r="C301" s="1">
        <v>5</v>
      </c>
      <c r="D301" s="4" t="s">
        <v>335</v>
      </c>
      <c r="E301" s="4">
        <v>161226522.2412</v>
      </c>
      <c r="F301" s="4">
        <v>-4907596.13</v>
      </c>
      <c r="G301" s="4">
        <v>267155.4461</v>
      </c>
      <c r="H301" s="4">
        <v>37432126.537799999</v>
      </c>
      <c r="I301" s="5">
        <f t="shared" si="30"/>
        <v>194018208.09509999</v>
      </c>
      <c r="J301" s="7"/>
      <c r="K301" s="127"/>
      <c r="L301" s="130"/>
      <c r="M301" s="8">
        <v>12</v>
      </c>
      <c r="N301" s="4" t="s">
        <v>687</v>
      </c>
      <c r="O301" s="4">
        <v>126947991.40989999</v>
      </c>
      <c r="P301" s="4">
        <v>0</v>
      </c>
      <c r="Q301" s="4">
        <v>210355.2617</v>
      </c>
      <c r="R301" s="4">
        <v>27724516.272599999</v>
      </c>
      <c r="S301" s="5">
        <f t="shared" si="31"/>
        <v>154882862.94420001</v>
      </c>
    </row>
    <row r="302" spans="1:19" ht="24.95" customHeight="1" x14ac:dyDescent="0.2">
      <c r="A302" s="135"/>
      <c r="B302" s="130"/>
      <c r="C302" s="1">
        <v>6</v>
      </c>
      <c r="D302" s="4" t="s">
        <v>37</v>
      </c>
      <c r="E302" s="4">
        <v>175555202.27160001</v>
      </c>
      <c r="F302" s="4">
        <v>-4907596.13</v>
      </c>
      <c r="G302" s="4">
        <v>290898.3443</v>
      </c>
      <c r="H302" s="4">
        <v>39596072.948700003</v>
      </c>
      <c r="I302" s="5">
        <f t="shared" si="30"/>
        <v>210534577.43460003</v>
      </c>
      <c r="J302" s="7"/>
      <c r="K302" s="127"/>
      <c r="L302" s="130"/>
      <c r="M302" s="8">
        <v>13</v>
      </c>
      <c r="N302" s="4" t="s">
        <v>688</v>
      </c>
      <c r="O302" s="4">
        <v>169478025.02790001</v>
      </c>
      <c r="P302" s="4">
        <v>0</v>
      </c>
      <c r="Q302" s="4">
        <v>280828.34480000002</v>
      </c>
      <c r="R302" s="4">
        <v>34117017.257799998</v>
      </c>
      <c r="S302" s="5">
        <f t="shared" si="31"/>
        <v>203875870.63050002</v>
      </c>
    </row>
    <row r="303" spans="1:19" ht="24.95" customHeight="1" x14ac:dyDescent="0.2">
      <c r="A303" s="135"/>
      <c r="B303" s="130"/>
      <c r="C303" s="1">
        <v>7</v>
      </c>
      <c r="D303" s="4" t="s">
        <v>336</v>
      </c>
      <c r="E303" s="4">
        <v>137651501.1525</v>
      </c>
      <c r="F303" s="4">
        <v>-4907596.13</v>
      </c>
      <c r="G303" s="4">
        <v>228091.18299999999</v>
      </c>
      <c r="H303" s="4">
        <v>31581544.510899998</v>
      </c>
      <c r="I303" s="5">
        <f t="shared" si="30"/>
        <v>164553540.7164</v>
      </c>
      <c r="J303" s="7"/>
      <c r="K303" s="127"/>
      <c r="L303" s="130"/>
      <c r="M303" s="8">
        <v>14</v>
      </c>
      <c r="N303" s="4" t="s">
        <v>689</v>
      </c>
      <c r="O303" s="4">
        <v>169232903.7579</v>
      </c>
      <c r="P303" s="4">
        <v>0</v>
      </c>
      <c r="Q303" s="4">
        <v>280422.1741</v>
      </c>
      <c r="R303" s="4">
        <v>34472600.718500003</v>
      </c>
      <c r="S303" s="5">
        <f t="shared" si="31"/>
        <v>203985926.6505</v>
      </c>
    </row>
    <row r="304" spans="1:19" ht="24.95" customHeight="1" x14ac:dyDescent="0.2">
      <c r="A304" s="135"/>
      <c r="B304" s="130"/>
      <c r="C304" s="1">
        <v>8</v>
      </c>
      <c r="D304" s="4" t="s">
        <v>337</v>
      </c>
      <c r="E304" s="4">
        <v>147656590.59549999</v>
      </c>
      <c r="F304" s="4">
        <v>-4907596.13</v>
      </c>
      <c r="G304" s="4">
        <v>244669.80850000001</v>
      </c>
      <c r="H304" s="4">
        <v>34666319.181699999</v>
      </c>
      <c r="I304" s="5">
        <f t="shared" si="30"/>
        <v>177659983.45569998</v>
      </c>
      <c r="J304" s="7"/>
      <c r="K304" s="127"/>
      <c r="L304" s="130"/>
      <c r="M304" s="8">
        <v>15</v>
      </c>
      <c r="N304" s="4" t="s">
        <v>690</v>
      </c>
      <c r="O304" s="4">
        <v>133740747.77959999</v>
      </c>
      <c r="P304" s="4">
        <v>0</v>
      </c>
      <c r="Q304" s="4">
        <v>221610.9895</v>
      </c>
      <c r="R304" s="4">
        <v>30039877.227299999</v>
      </c>
      <c r="S304" s="5">
        <f t="shared" si="31"/>
        <v>164002235.9964</v>
      </c>
    </row>
    <row r="305" spans="1:19" ht="24.95" customHeight="1" x14ac:dyDescent="0.2">
      <c r="A305" s="135"/>
      <c r="B305" s="130"/>
      <c r="C305" s="1">
        <v>9</v>
      </c>
      <c r="D305" s="4" t="s">
        <v>338</v>
      </c>
      <c r="E305" s="4">
        <v>134615933.96799999</v>
      </c>
      <c r="F305" s="4">
        <v>-4907596.13</v>
      </c>
      <c r="G305" s="4">
        <v>223061.1899</v>
      </c>
      <c r="H305" s="4">
        <v>30793619.298799999</v>
      </c>
      <c r="I305" s="5">
        <f t="shared" si="30"/>
        <v>160725018.3267</v>
      </c>
      <c r="J305" s="7"/>
      <c r="K305" s="127"/>
      <c r="L305" s="130"/>
      <c r="M305" s="8">
        <v>16</v>
      </c>
      <c r="N305" s="4" t="s">
        <v>691</v>
      </c>
      <c r="O305" s="4">
        <v>170410003.67179999</v>
      </c>
      <c r="P305" s="4">
        <v>0</v>
      </c>
      <c r="Q305" s="4">
        <v>282372.65130000003</v>
      </c>
      <c r="R305" s="4">
        <v>35224452.246200003</v>
      </c>
      <c r="S305" s="5">
        <f t="shared" si="31"/>
        <v>205916828.5693</v>
      </c>
    </row>
    <row r="306" spans="1:19" ht="24.95" customHeight="1" x14ac:dyDescent="0.2">
      <c r="A306" s="135"/>
      <c r="B306" s="130"/>
      <c r="C306" s="1">
        <v>10</v>
      </c>
      <c r="D306" s="4" t="s">
        <v>339</v>
      </c>
      <c r="E306" s="4">
        <v>127666171.8364</v>
      </c>
      <c r="F306" s="4">
        <v>-4907596.13</v>
      </c>
      <c r="G306" s="4">
        <v>211545.30040000001</v>
      </c>
      <c r="H306" s="4">
        <v>31697834.677700002</v>
      </c>
      <c r="I306" s="5">
        <f t="shared" si="30"/>
        <v>154667955.68450001</v>
      </c>
      <c r="J306" s="7"/>
      <c r="K306" s="128"/>
      <c r="L306" s="131"/>
      <c r="M306" s="8">
        <v>17</v>
      </c>
      <c r="N306" s="4" t="s">
        <v>692</v>
      </c>
      <c r="O306" s="4">
        <v>181061387.49259999</v>
      </c>
      <c r="P306" s="4">
        <v>0</v>
      </c>
      <c r="Q306" s="4">
        <v>300022.19900000002</v>
      </c>
      <c r="R306" s="4">
        <v>32084753.356600001</v>
      </c>
      <c r="S306" s="5">
        <f t="shared" si="31"/>
        <v>213446163.04820001</v>
      </c>
    </row>
    <row r="307" spans="1:19" ht="24.95" customHeight="1" x14ac:dyDescent="0.2">
      <c r="A307" s="135"/>
      <c r="B307" s="131"/>
      <c r="C307" s="1">
        <v>11</v>
      </c>
      <c r="D307" s="4" t="s">
        <v>340</v>
      </c>
      <c r="E307" s="4">
        <v>174243619.993</v>
      </c>
      <c r="F307" s="4">
        <v>-4907596.13</v>
      </c>
      <c r="G307" s="4">
        <v>288725.02720000001</v>
      </c>
      <c r="H307" s="4">
        <v>38731389.445699997</v>
      </c>
      <c r="I307" s="5">
        <f t="shared" si="30"/>
        <v>208356138.33590001</v>
      </c>
      <c r="J307" s="7"/>
      <c r="K307" s="14"/>
      <c r="L307" s="132" t="s">
        <v>841</v>
      </c>
      <c r="M307" s="133"/>
      <c r="N307" s="134"/>
      <c r="O307" s="10">
        <f>SUM(O290:O306)</f>
        <v>2704416387.6845007</v>
      </c>
      <c r="P307" s="10">
        <f t="shared" ref="P307:S307" si="35">SUM(P290:P306)</f>
        <v>0</v>
      </c>
      <c r="Q307" s="10">
        <f t="shared" si="35"/>
        <v>4481269.9322999995</v>
      </c>
      <c r="R307" s="10">
        <f t="shared" si="35"/>
        <v>574569222.30070007</v>
      </c>
      <c r="S307" s="10">
        <f t="shared" si="35"/>
        <v>3283466879.9174995</v>
      </c>
    </row>
    <row r="308" spans="1:19" ht="24.95" customHeight="1" x14ac:dyDescent="0.2">
      <c r="A308" s="1"/>
      <c r="B308" s="132" t="s">
        <v>825</v>
      </c>
      <c r="C308" s="133"/>
      <c r="D308" s="134"/>
      <c r="E308" s="10">
        <f>SUM(E297:E307)</f>
        <v>1735776860.6498001</v>
      </c>
      <c r="F308" s="10">
        <f t="shared" ref="F308:I308" si="36">SUM(F297:F307)</f>
        <v>-53983557.430000007</v>
      </c>
      <c r="G308" s="10">
        <f t="shared" si="36"/>
        <v>2876215.6191000002</v>
      </c>
      <c r="H308" s="10">
        <f t="shared" si="36"/>
        <v>395270837.29339999</v>
      </c>
      <c r="I308" s="10">
        <f t="shared" si="36"/>
        <v>2079940356.1322999</v>
      </c>
      <c r="J308" s="7"/>
      <c r="K308" s="126">
        <v>32</v>
      </c>
      <c r="L308" s="129" t="s">
        <v>54</v>
      </c>
      <c r="M308" s="8">
        <v>1</v>
      </c>
      <c r="N308" s="4" t="s">
        <v>693</v>
      </c>
      <c r="O308" s="4">
        <v>120470384.2859</v>
      </c>
      <c r="P308" s="4">
        <v>0</v>
      </c>
      <c r="Q308" s="4">
        <v>199621.74220000001</v>
      </c>
      <c r="R308" s="4">
        <v>37414085.8477</v>
      </c>
      <c r="S308" s="5">
        <f t="shared" si="31"/>
        <v>158084091.87580001</v>
      </c>
    </row>
    <row r="309" spans="1:19" ht="24.95" customHeight="1" x14ac:dyDescent="0.2">
      <c r="A309" s="135">
        <v>16</v>
      </c>
      <c r="B309" s="129" t="s">
        <v>38</v>
      </c>
      <c r="C309" s="1">
        <v>1</v>
      </c>
      <c r="D309" s="4" t="s">
        <v>341</v>
      </c>
      <c r="E309" s="4">
        <v>136205571.2938</v>
      </c>
      <c r="F309" s="4">
        <v>0</v>
      </c>
      <c r="G309" s="4">
        <v>225695.24950000001</v>
      </c>
      <c r="H309" s="4">
        <v>33909166.9837</v>
      </c>
      <c r="I309" s="5">
        <f t="shared" si="30"/>
        <v>170340433.52700001</v>
      </c>
      <c r="J309" s="7"/>
      <c r="K309" s="127"/>
      <c r="L309" s="130"/>
      <c r="M309" s="8">
        <v>2</v>
      </c>
      <c r="N309" s="4" t="s">
        <v>694</v>
      </c>
      <c r="O309" s="4">
        <v>150518389.1302</v>
      </c>
      <c r="P309" s="4">
        <v>0</v>
      </c>
      <c r="Q309" s="4">
        <v>249411.86369999999</v>
      </c>
      <c r="R309" s="4">
        <v>43020289.005099997</v>
      </c>
      <c r="S309" s="5">
        <f t="shared" si="31"/>
        <v>193788089.99900001</v>
      </c>
    </row>
    <row r="310" spans="1:19" ht="24.95" customHeight="1" x14ac:dyDescent="0.2">
      <c r="A310" s="135"/>
      <c r="B310" s="130"/>
      <c r="C310" s="1">
        <v>2</v>
      </c>
      <c r="D310" s="4" t="s">
        <v>342</v>
      </c>
      <c r="E310" s="4">
        <v>128176308.21879999</v>
      </c>
      <c r="F310" s="4">
        <v>0</v>
      </c>
      <c r="G310" s="4">
        <v>212390.60620000001</v>
      </c>
      <c r="H310" s="4">
        <v>32230926.966499999</v>
      </c>
      <c r="I310" s="5">
        <f t="shared" si="30"/>
        <v>160619625.79149997</v>
      </c>
      <c r="J310" s="7"/>
      <c r="K310" s="127"/>
      <c r="L310" s="130"/>
      <c r="M310" s="8">
        <v>3</v>
      </c>
      <c r="N310" s="4" t="s">
        <v>695</v>
      </c>
      <c r="O310" s="4">
        <v>138659008.76339999</v>
      </c>
      <c r="P310" s="4">
        <v>0</v>
      </c>
      <c r="Q310" s="4">
        <v>229760.64249999999</v>
      </c>
      <c r="R310" s="4">
        <v>36685763.584100001</v>
      </c>
      <c r="S310" s="5">
        <f t="shared" si="31"/>
        <v>175574532.99000001</v>
      </c>
    </row>
    <row r="311" spans="1:19" ht="24.95" customHeight="1" x14ac:dyDescent="0.2">
      <c r="A311" s="135"/>
      <c r="B311" s="130"/>
      <c r="C311" s="1">
        <v>3</v>
      </c>
      <c r="D311" s="4" t="s">
        <v>343</v>
      </c>
      <c r="E311" s="4">
        <v>117754238.47930001</v>
      </c>
      <c r="F311" s="4">
        <v>0</v>
      </c>
      <c r="G311" s="4">
        <v>195121.03640000001</v>
      </c>
      <c r="H311" s="4">
        <v>29520586.290600002</v>
      </c>
      <c r="I311" s="5">
        <f t="shared" si="30"/>
        <v>147469945.80630001</v>
      </c>
      <c r="J311" s="7"/>
      <c r="K311" s="127"/>
      <c r="L311" s="130"/>
      <c r="M311" s="8">
        <v>4</v>
      </c>
      <c r="N311" s="4" t="s">
        <v>696</v>
      </c>
      <c r="O311" s="4">
        <v>148015713.6652</v>
      </c>
      <c r="P311" s="4">
        <v>0</v>
      </c>
      <c r="Q311" s="4">
        <v>245264.8824</v>
      </c>
      <c r="R311" s="4">
        <v>40415389.2676</v>
      </c>
      <c r="S311" s="5">
        <f t="shared" si="31"/>
        <v>188676367.8152</v>
      </c>
    </row>
    <row r="312" spans="1:19" ht="24.95" customHeight="1" x14ac:dyDescent="0.2">
      <c r="A312" s="135"/>
      <c r="B312" s="130"/>
      <c r="C312" s="1">
        <v>4</v>
      </c>
      <c r="D312" s="4" t="s">
        <v>344</v>
      </c>
      <c r="E312" s="4">
        <v>125240716.34</v>
      </c>
      <c r="F312" s="4">
        <v>0</v>
      </c>
      <c r="G312" s="4">
        <v>207526.27410000001</v>
      </c>
      <c r="H312" s="4">
        <v>31870936.0068</v>
      </c>
      <c r="I312" s="5">
        <f t="shared" si="30"/>
        <v>157319178.62090001</v>
      </c>
      <c r="J312" s="7"/>
      <c r="K312" s="127"/>
      <c r="L312" s="130"/>
      <c r="M312" s="8">
        <v>5</v>
      </c>
      <c r="N312" s="4" t="s">
        <v>697</v>
      </c>
      <c r="O312" s="4">
        <v>137395613.10179999</v>
      </c>
      <c r="P312" s="4">
        <v>0</v>
      </c>
      <c r="Q312" s="4">
        <v>227667.1716</v>
      </c>
      <c r="R312" s="4">
        <v>41031828.863399997</v>
      </c>
      <c r="S312" s="5">
        <f t="shared" si="31"/>
        <v>178655109.13679999</v>
      </c>
    </row>
    <row r="313" spans="1:19" ht="24.95" customHeight="1" x14ac:dyDescent="0.2">
      <c r="A313" s="135"/>
      <c r="B313" s="130"/>
      <c r="C313" s="1">
        <v>5</v>
      </c>
      <c r="D313" s="4" t="s">
        <v>345</v>
      </c>
      <c r="E313" s="4">
        <v>134296410.3082</v>
      </c>
      <c r="F313" s="4">
        <v>0</v>
      </c>
      <c r="G313" s="4">
        <v>222531.73300000001</v>
      </c>
      <c r="H313" s="4">
        <v>31383602.2289</v>
      </c>
      <c r="I313" s="5">
        <f t="shared" si="30"/>
        <v>165902544.2701</v>
      </c>
      <c r="J313" s="7"/>
      <c r="K313" s="127"/>
      <c r="L313" s="130"/>
      <c r="M313" s="8">
        <v>6</v>
      </c>
      <c r="N313" s="4" t="s">
        <v>698</v>
      </c>
      <c r="O313" s="4">
        <v>137372654.52469999</v>
      </c>
      <c r="P313" s="4">
        <v>0</v>
      </c>
      <c r="Q313" s="4">
        <v>227629.12880000001</v>
      </c>
      <c r="R313" s="4">
        <v>40710284.856899999</v>
      </c>
      <c r="S313" s="5">
        <f t="shared" si="31"/>
        <v>178310568.5104</v>
      </c>
    </row>
    <row r="314" spans="1:19" ht="24.95" customHeight="1" x14ac:dyDescent="0.2">
      <c r="A314" s="135"/>
      <c r="B314" s="130"/>
      <c r="C314" s="1">
        <v>6</v>
      </c>
      <c r="D314" s="4" t="s">
        <v>346</v>
      </c>
      <c r="E314" s="4">
        <v>134746098.24259999</v>
      </c>
      <c r="F314" s="4">
        <v>0</v>
      </c>
      <c r="G314" s="4">
        <v>223276.87460000001</v>
      </c>
      <c r="H314" s="4">
        <v>31483482.937800001</v>
      </c>
      <c r="I314" s="5">
        <f t="shared" si="30"/>
        <v>166452858.05499998</v>
      </c>
      <c r="J314" s="7"/>
      <c r="K314" s="127"/>
      <c r="L314" s="130"/>
      <c r="M314" s="8">
        <v>7</v>
      </c>
      <c r="N314" s="4" t="s">
        <v>699</v>
      </c>
      <c r="O314" s="4">
        <v>148880523.77720001</v>
      </c>
      <c r="P314" s="4">
        <v>0</v>
      </c>
      <c r="Q314" s="4">
        <v>246697.88930000001</v>
      </c>
      <c r="R314" s="4">
        <v>43043886.076800004</v>
      </c>
      <c r="S314" s="5">
        <f t="shared" si="31"/>
        <v>192171107.74330002</v>
      </c>
    </row>
    <row r="315" spans="1:19" ht="24.95" customHeight="1" x14ac:dyDescent="0.2">
      <c r="A315" s="135"/>
      <c r="B315" s="130"/>
      <c r="C315" s="1">
        <v>7</v>
      </c>
      <c r="D315" s="4" t="s">
        <v>347</v>
      </c>
      <c r="E315" s="4">
        <v>120604864.7194</v>
      </c>
      <c r="F315" s="4">
        <v>0</v>
      </c>
      <c r="G315" s="4">
        <v>199844.57879999999</v>
      </c>
      <c r="H315" s="4">
        <v>28829829.4802</v>
      </c>
      <c r="I315" s="5">
        <f t="shared" si="30"/>
        <v>149634538.7784</v>
      </c>
      <c r="J315" s="7"/>
      <c r="K315" s="127"/>
      <c r="L315" s="130"/>
      <c r="M315" s="8">
        <v>8</v>
      </c>
      <c r="N315" s="4" t="s">
        <v>700</v>
      </c>
      <c r="O315" s="4">
        <v>144237065.10100001</v>
      </c>
      <c r="P315" s="4">
        <v>0</v>
      </c>
      <c r="Q315" s="4">
        <v>239003.58910000001</v>
      </c>
      <c r="R315" s="4">
        <v>39050759.758699998</v>
      </c>
      <c r="S315" s="5">
        <f t="shared" si="31"/>
        <v>183526828.44880003</v>
      </c>
    </row>
    <row r="316" spans="1:19" ht="24.95" customHeight="1" x14ac:dyDescent="0.2">
      <c r="A316" s="135"/>
      <c r="B316" s="130"/>
      <c r="C316" s="1">
        <v>8</v>
      </c>
      <c r="D316" s="4" t="s">
        <v>348</v>
      </c>
      <c r="E316" s="4">
        <v>127745530.1548</v>
      </c>
      <c r="F316" s="4">
        <v>0</v>
      </c>
      <c r="G316" s="4">
        <v>211676.79870000001</v>
      </c>
      <c r="H316" s="4">
        <v>30767230.440699998</v>
      </c>
      <c r="I316" s="5">
        <f t="shared" si="30"/>
        <v>158724437.3942</v>
      </c>
      <c r="J316" s="7"/>
      <c r="K316" s="127"/>
      <c r="L316" s="130"/>
      <c r="M316" s="8">
        <v>9</v>
      </c>
      <c r="N316" s="4" t="s">
        <v>701</v>
      </c>
      <c r="O316" s="4">
        <v>137577166.7588</v>
      </c>
      <c r="P316" s="4">
        <v>0</v>
      </c>
      <c r="Q316" s="4">
        <v>227968.00949999999</v>
      </c>
      <c r="R316" s="4">
        <v>39797796.941299997</v>
      </c>
      <c r="S316" s="5">
        <f t="shared" si="31"/>
        <v>177602931.7096</v>
      </c>
    </row>
    <row r="317" spans="1:19" ht="24.95" customHeight="1" x14ac:dyDescent="0.2">
      <c r="A317" s="135"/>
      <c r="B317" s="130"/>
      <c r="C317" s="1">
        <v>9</v>
      </c>
      <c r="D317" s="4" t="s">
        <v>349</v>
      </c>
      <c r="E317" s="4">
        <v>143724053.13690001</v>
      </c>
      <c r="F317" s="4">
        <v>0</v>
      </c>
      <c r="G317" s="4">
        <v>238153.5184</v>
      </c>
      <c r="H317" s="4">
        <v>34118285.861000001</v>
      </c>
      <c r="I317" s="5">
        <f t="shared" si="30"/>
        <v>178080492.51630002</v>
      </c>
      <c r="J317" s="7"/>
      <c r="K317" s="127"/>
      <c r="L317" s="130"/>
      <c r="M317" s="8">
        <v>10</v>
      </c>
      <c r="N317" s="4" t="s">
        <v>702</v>
      </c>
      <c r="O317" s="4">
        <v>161331370.63929999</v>
      </c>
      <c r="P317" s="4">
        <v>0</v>
      </c>
      <c r="Q317" s="4">
        <v>267329.18190000003</v>
      </c>
      <c r="R317" s="4">
        <v>43022255.427699998</v>
      </c>
      <c r="S317" s="5">
        <f t="shared" si="31"/>
        <v>204620955.2489</v>
      </c>
    </row>
    <row r="318" spans="1:19" ht="24.95" customHeight="1" x14ac:dyDescent="0.2">
      <c r="A318" s="135"/>
      <c r="B318" s="130"/>
      <c r="C318" s="1">
        <v>10</v>
      </c>
      <c r="D318" s="4" t="s">
        <v>350</v>
      </c>
      <c r="E318" s="4">
        <v>127031947.9197</v>
      </c>
      <c r="F318" s="4">
        <v>0</v>
      </c>
      <c r="G318" s="4">
        <v>210494.3792</v>
      </c>
      <c r="H318" s="4">
        <v>31794652.3697</v>
      </c>
      <c r="I318" s="5">
        <f t="shared" si="30"/>
        <v>159037094.66859999</v>
      </c>
      <c r="J318" s="7"/>
      <c r="K318" s="127"/>
      <c r="L318" s="130"/>
      <c r="M318" s="8">
        <v>11</v>
      </c>
      <c r="N318" s="4" t="s">
        <v>703</v>
      </c>
      <c r="O318" s="4">
        <v>143681765.68709999</v>
      </c>
      <c r="P318" s="4">
        <v>0</v>
      </c>
      <c r="Q318" s="4">
        <v>238083.4473</v>
      </c>
      <c r="R318" s="4">
        <v>41623654.272299998</v>
      </c>
      <c r="S318" s="5">
        <f t="shared" si="31"/>
        <v>185543503.40669999</v>
      </c>
    </row>
    <row r="319" spans="1:19" ht="24.95" customHeight="1" x14ac:dyDescent="0.2">
      <c r="A319" s="135"/>
      <c r="B319" s="130"/>
      <c r="C319" s="1">
        <v>11</v>
      </c>
      <c r="D319" s="4" t="s">
        <v>351</v>
      </c>
      <c r="E319" s="4">
        <v>156688576.29139999</v>
      </c>
      <c r="F319" s="4">
        <v>0</v>
      </c>
      <c r="G319" s="4">
        <v>259635.98240000001</v>
      </c>
      <c r="H319" s="4">
        <v>36750512.092500001</v>
      </c>
      <c r="I319" s="5">
        <f t="shared" si="30"/>
        <v>193698724.36629999</v>
      </c>
      <c r="J319" s="7"/>
      <c r="K319" s="127"/>
      <c r="L319" s="130"/>
      <c r="M319" s="8">
        <v>12</v>
      </c>
      <c r="N319" s="4" t="s">
        <v>704</v>
      </c>
      <c r="O319" s="4">
        <v>137515775.4522</v>
      </c>
      <c r="P319" s="4">
        <v>0</v>
      </c>
      <c r="Q319" s="4">
        <v>227866.28289999999</v>
      </c>
      <c r="R319" s="4">
        <v>38972238.468199998</v>
      </c>
      <c r="S319" s="5">
        <f t="shared" si="31"/>
        <v>176715880.2033</v>
      </c>
    </row>
    <row r="320" spans="1:19" ht="24.95" customHeight="1" x14ac:dyDescent="0.2">
      <c r="A320" s="135"/>
      <c r="B320" s="130"/>
      <c r="C320" s="1">
        <v>12</v>
      </c>
      <c r="D320" s="4" t="s">
        <v>352</v>
      </c>
      <c r="E320" s="4">
        <v>133074884.398</v>
      </c>
      <c r="F320" s="4">
        <v>0</v>
      </c>
      <c r="G320" s="4">
        <v>220507.64110000001</v>
      </c>
      <c r="H320" s="4">
        <v>31487076.7447</v>
      </c>
      <c r="I320" s="5">
        <f t="shared" si="30"/>
        <v>164782468.78380001</v>
      </c>
      <c r="J320" s="7"/>
      <c r="K320" s="127"/>
      <c r="L320" s="130"/>
      <c r="M320" s="8">
        <v>13</v>
      </c>
      <c r="N320" s="4" t="s">
        <v>705</v>
      </c>
      <c r="O320" s="4">
        <v>163255127.60049999</v>
      </c>
      <c r="P320" s="4">
        <v>0</v>
      </c>
      <c r="Q320" s="4">
        <v>270516.88410000002</v>
      </c>
      <c r="R320" s="4">
        <v>46057530.494000003</v>
      </c>
      <c r="S320" s="5">
        <f t="shared" si="31"/>
        <v>209583174.97859997</v>
      </c>
    </row>
    <row r="321" spans="1:19" ht="24.95" customHeight="1" x14ac:dyDescent="0.2">
      <c r="A321" s="135"/>
      <c r="B321" s="130"/>
      <c r="C321" s="1">
        <v>13</v>
      </c>
      <c r="D321" s="4" t="s">
        <v>353</v>
      </c>
      <c r="E321" s="4">
        <v>120216405.0652</v>
      </c>
      <c r="F321" s="4">
        <v>0</v>
      </c>
      <c r="G321" s="4">
        <v>199200.89369999999</v>
      </c>
      <c r="H321" s="4">
        <v>30482031.349300001</v>
      </c>
      <c r="I321" s="5">
        <f t="shared" si="30"/>
        <v>150897637.3082</v>
      </c>
      <c r="J321" s="7"/>
      <c r="K321" s="127"/>
      <c r="L321" s="130"/>
      <c r="M321" s="8">
        <v>14</v>
      </c>
      <c r="N321" s="4" t="s">
        <v>706</v>
      </c>
      <c r="O321" s="4">
        <v>199923610.0456</v>
      </c>
      <c r="P321" s="4">
        <v>0</v>
      </c>
      <c r="Q321" s="4">
        <v>331277.26429999998</v>
      </c>
      <c r="R321" s="4">
        <v>57623621.654399998</v>
      </c>
      <c r="S321" s="5">
        <f t="shared" si="31"/>
        <v>257878508.96429998</v>
      </c>
    </row>
    <row r="322" spans="1:19" ht="24.95" customHeight="1" x14ac:dyDescent="0.2">
      <c r="A322" s="135"/>
      <c r="B322" s="130"/>
      <c r="C322" s="1">
        <v>14</v>
      </c>
      <c r="D322" s="4" t="s">
        <v>354</v>
      </c>
      <c r="E322" s="4">
        <v>116990143.2589</v>
      </c>
      <c r="F322" s="4">
        <v>0</v>
      </c>
      <c r="G322" s="4">
        <v>193854.91589999999</v>
      </c>
      <c r="H322" s="4">
        <v>29353847.2117</v>
      </c>
      <c r="I322" s="5">
        <f t="shared" si="30"/>
        <v>146537845.3865</v>
      </c>
      <c r="J322" s="7"/>
      <c r="K322" s="127"/>
      <c r="L322" s="130"/>
      <c r="M322" s="8">
        <v>15</v>
      </c>
      <c r="N322" s="4" t="s">
        <v>707</v>
      </c>
      <c r="O322" s="4">
        <v>161406983.91580001</v>
      </c>
      <c r="P322" s="4">
        <v>0</v>
      </c>
      <c r="Q322" s="4">
        <v>267454.47450000001</v>
      </c>
      <c r="R322" s="4">
        <v>45296118.083800003</v>
      </c>
      <c r="S322" s="5">
        <f t="shared" si="31"/>
        <v>206970556.47409999</v>
      </c>
    </row>
    <row r="323" spans="1:19" ht="24.95" customHeight="1" x14ac:dyDescent="0.2">
      <c r="A323" s="135"/>
      <c r="B323" s="130"/>
      <c r="C323" s="1">
        <v>15</v>
      </c>
      <c r="D323" s="4" t="s">
        <v>355</v>
      </c>
      <c r="E323" s="4">
        <v>104219672.8327</v>
      </c>
      <c r="F323" s="4">
        <v>0</v>
      </c>
      <c r="G323" s="4">
        <v>172694.00099999999</v>
      </c>
      <c r="H323" s="4">
        <v>26077380.2366</v>
      </c>
      <c r="I323" s="5">
        <f t="shared" si="30"/>
        <v>130469747.0703</v>
      </c>
      <c r="J323" s="7"/>
      <c r="K323" s="127"/>
      <c r="L323" s="130"/>
      <c r="M323" s="8">
        <v>16</v>
      </c>
      <c r="N323" s="4" t="s">
        <v>708</v>
      </c>
      <c r="O323" s="4">
        <v>162873799.01640001</v>
      </c>
      <c r="P323" s="4">
        <v>0</v>
      </c>
      <c r="Q323" s="4">
        <v>269885.01539999997</v>
      </c>
      <c r="R323" s="4">
        <v>45365417.530100003</v>
      </c>
      <c r="S323" s="5">
        <f t="shared" si="31"/>
        <v>208509101.56190002</v>
      </c>
    </row>
    <row r="324" spans="1:19" ht="24.95" customHeight="1" x14ac:dyDescent="0.2">
      <c r="A324" s="135"/>
      <c r="B324" s="130"/>
      <c r="C324" s="1">
        <v>16</v>
      </c>
      <c r="D324" s="4" t="s">
        <v>356</v>
      </c>
      <c r="E324" s="4">
        <v>112972764.1943</v>
      </c>
      <c r="F324" s="4">
        <v>0</v>
      </c>
      <c r="G324" s="4">
        <v>187198.0416</v>
      </c>
      <c r="H324" s="4">
        <v>28651495.2885</v>
      </c>
      <c r="I324" s="5">
        <f t="shared" si="30"/>
        <v>141811457.5244</v>
      </c>
      <c r="J324" s="7"/>
      <c r="K324" s="127"/>
      <c r="L324" s="130"/>
      <c r="M324" s="8">
        <v>17</v>
      </c>
      <c r="N324" s="4" t="s">
        <v>709</v>
      </c>
      <c r="O324" s="4">
        <v>111901575.12729999</v>
      </c>
      <c r="P324" s="4">
        <v>0</v>
      </c>
      <c r="Q324" s="4">
        <v>185423.0607</v>
      </c>
      <c r="R324" s="4">
        <v>31171439.829700001</v>
      </c>
      <c r="S324" s="5">
        <f t="shared" si="31"/>
        <v>143258438.01769999</v>
      </c>
    </row>
    <row r="325" spans="1:19" ht="24.95" customHeight="1" x14ac:dyDescent="0.2">
      <c r="A325" s="135"/>
      <c r="B325" s="130"/>
      <c r="C325" s="1">
        <v>17</v>
      </c>
      <c r="D325" s="4" t="s">
        <v>357</v>
      </c>
      <c r="E325" s="4">
        <v>132625972.7992</v>
      </c>
      <c r="F325" s="4">
        <v>0</v>
      </c>
      <c r="G325" s="4">
        <v>219763.78599999999</v>
      </c>
      <c r="H325" s="4">
        <v>30339499.611299999</v>
      </c>
      <c r="I325" s="5">
        <f t="shared" si="30"/>
        <v>163185236.1965</v>
      </c>
      <c r="J325" s="7"/>
      <c r="K325" s="127"/>
      <c r="L325" s="130"/>
      <c r="M325" s="8">
        <v>18</v>
      </c>
      <c r="N325" s="4" t="s">
        <v>710</v>
      </c>
      <c r="O325" s="4">
        <v>137695366.17629999</v>
      </c>
      <c r="P325" s="4">
        <v>0</v>
      </c>
      <c r="Q325" s="4">
        <v>228163.8682</v>
      </c>
      <c r="R325" s="4">
        <v>41162426.450199999</v>
      </c>
      <c r="S325" s="5">
        <f t="shared" si="31"/>
        <v>179085956.49469998</v>
      </c>
    </row>
    <row r="326" spans="1:19" ht="24.95" customHeight="1" x14ac:dyDescent="0.2">
      <c r="A326" s="135"/>
      <c r="B326" s="130"/>
      <c r="C326" s="1">
        <v>18</v>
      </c>
      <c r="D326" s="4" t="s">
        <v>358</v>
      </c>
      <c r="E326" s="4">
        <v>143552009.37040001</v>
      </c>
      <c r="F326" s="4">
        <v>0</v>
      </c>
      <c r="G326" s="4">
        <v>237868.43859999999</v>
      </c>
      <c r="H326" s="4">
        <v>33019937.101399999</v>
      </c>
      <c r="I326" s="5">
        <f t="shared" si="30"/>
        <v>176809814.9104</v>
      </c>
      <c r="J326" s="7"/>
      <c r="K326" s="127"/>
      <c r="L326" s="130"/>
      <c r="M326" s="8">
        <v>19</v>
      </c>
      <c r="N326" s="4" t="s">
        <v>711</v>
      </c>
      <c r="O326" s="4">
        <v>109137154.141</v>
      </c>
      <c r="P326" s="4">
        <v>0</v>
      </c>
      <c r="Q326" s="4">
        <v>180842.36199999999</v>
      </c>
      <c r="R326" s="4">
        <v>32912944.41</v>
      </c>
      <c r="S326" s="5">
        <f t="shared" si="31"/>
        <v>142230940.91300002</v>
      </c>
    </row>
    <row r="327" spans="1:19" ht="24.95" customHeight="1" x14ac:dyDescent="0.2">
      <c r="A327" s="135"/>
      <c r="B327" s="130"/>
      <c r="C327" s="1">
        <v>19</v>
      </c>
      <c r="D327" s="4" t="s">
        <v>359</v>
      </c>
      <c r="E327" s="4">
        <v>125772565.8345</v>
      </c>
      <c r="F327" s="4">
        <v>0</v>
      </c>
      <c r="G327" s="4">
        <v>208407.5589</v>
      </c>
      <c r="H327" s="4">
        <v>29609143.1173</v>
      </c>
      <c r="I327" s="5">
        <f t="shared" si="30"/>
        <v>155590116.51069999</v>
      </c>
      <c r="J327" s="7"/>
      <c r="K327" s="127"/>
      <c r="L327" s="130"/>
      <c r="M327" s="8">
        <v>20</v>
      </c>
      <c r="N327" s="4" t="s">
        <v>712</v>
      </c>
      <c r="O327" s="4">
        <v>118050319.91150001</v>
      </c>
      <c r="P327" s="4">
        <v>0</v>
      </c>
      <c r="Q327" s="4">
        <v>195611.649</v>
      </c>
      <c r="R327" s="4">
        <v>36380968.073899999</v>
      </c>
      <c r="S327" s="5">
        <f t="shared" si="31"/>
        <v>154626899.63440001</v>
      </c>
    </row>
    <row r="328" spans="1:19" ht="24.95" customHeight="1" x14ac:dyDescent="0.2">
      <c r="A328" s="135"/>
      <c r="B328" s="130"/>
      <c r="C328" s="1">
        <v>20</v>
      </c>
      <c r="D328" s="4" t="s">
        <v>360</v>
      </c>
      <c r="E328" s="4">
        <v>111735750.759</v>
      </c>
      <c r="F328" s="4">
        <v>0</v>
      </c>
      <c r="G328" s="4">
        <v>185148.28649999999</v>
      </c>
      <c r="H328" s="4">
        <v>27372167.8378</v>
      </c>
      <c r="I328" s="5">
        <f t="shared" si="30"/>
        <v>139293066.88330001</v>
      </c>
      <c r="J328" s="7"/>
      <c r="K328" s="127"/>
      <c r="L328" s="130"/>
      <c r="M328" s="8">
        <v>21</v>
      </c>
      <c r="N328" s="4" t="s">
        <v>713</v>
      </c>
      <c r="O328" s="4">
        <v>121924493.90270001</v>
      </c>
      <c r="P328" s="4">
        <v>0</v>
      </c>
      <c r="Q328" s="4">
        <v>202031.2297</v>
      </c>
      <c r="R328" s="4">
        <v>34426479.578699999</v>
      </c>
      <c r="S328" s="5">
        <f t="shared" si="31"/>
        <v>156553004.71110001</v>
      </c>
    </row>
    <row r="329" spans="1:19" ht="24.95" customHeight="1" x14ac:dyDescent="0.2">
      <c r="A329" s="135"/>
      <c r="B329" s="130"/>
      <c r="C329" s="1">
        <v>21</v>
      </c>
      <c r="D329" s="4" t="s">
        <v>361</v>
      </c>
      <c r="E329" s="4">
        <v>122893972.0133</v>
      </c>
      <c r="F329" s="4">
        <v>0</v>
      </c>
      <c r="G329" s="4">
        <v>203637.67360000001</v>
      </c>
      <c r="H329" s="4">
        <v>30319767.577199999</v>
      </c>
      <c r="I329" s="5">
        <f t="shared" ref="I329:I392" si="37">E329+F329+G329+H329</f>
        <v>153417377.26410002</v>
      </c>
      <c r="J329" s="7"/>
      <c r="K329" s="127"/>
      <c r="L329" s="130"/>
      <c r="M329" s="8">
        <v>22</v>
      </c>
      <c r="N329" s="4" t="s">
        <v>714</v>
      </c>
      <c r="O329" s="4">
        <v>226429615.98719999</v>
      </c>
      <c r="P329" s="4">
        <v>0</v>
      </c>
      <c r="Q329" s="4">
        <v>375198.22560000001</v>
      </c>
      <c r="R329" s="4">
        <v>62799110.444399998</v>
      </c>
      <c r="S329" s="5">
        <f t="shared" ref="S329:S392" si="38">O329+P329+Q329+R329</f>
        <v>289603924.65719998</v>
      </c>
    </row>
    <row r="330" spans="1:19" ht="24.95" customHeight="1" x14ac:dyDescent="0.2">
      <c r="A330" s="135"/>
      <c r="B330" s="130"/>
      <c r="C330" s="1">
        <v>22</v>
      </c>
      <c r="D330" s="4" t="s">
        <v>362</v>
      </c>
      <c r="E330" s="4">
        <v>119549180.5157</v>
      </c>
      <c r="F330" s="4">
        <v>0</v>
      </c>
      <c r="G330" s="4">
        <v>198095.2898</v>
      </c>
      <c r="H330" s="4">
        <v>28779583.9912</v>
      </c>
      <c r="I330" s="5">
        <f t="shared" si="37"/>
        <v>148526859.7967</v>
      </c>
      <c r="J330" s="7"/>
      <c r="K330" s="128"/>
      <c r="L330" s="131"/>
      <c r="M330" s="8">
        <v>23</v>
      </c>
      <c r="N330" s="4" t="s">
        <v>715</v>
      </c>
      <c r="O330" s="4">
        <v>134020560.2833</v>
      </c>
      <c r="P330" s="4">
        <v>0</v>
      </c>
      <c r="Q330" s="4">
        <v>222074.64420000001</v>
      </c>
      <c r="R330" s="4">
        <v>34094900.035899997</v>
      </c>
      <c r="S330" s="5">
        <f t="shared" si="38"/>
        <v>168337534.96340001</v>
      </c>
    </row>
    <row r="331" spans="1:19" ht="24.95" customHeight="1" x14ac:dyDescent="0.2">
      <c r="A331" s="135"/>
      <c r="B331" s="130"/>
      <c r="C331" s="1">
        <v>23</v>
      </c>
      <c r="D331" s="4" t="s">
        <v>363</v>
      </c>
      <c r="E331" s="4">
        <v>115634908.0795</v>
      </c>
      <c r="F331" s="4">
        <v>0</v>
      </c>
      <c r="G331" s="4">
        <v>191609.26519999999</v>
      </c>
      <c r="H331" s="4">
        <v>28224849.381900001</v>
      </c>
      <c r="I331" s="5">
        <f t="shared" si="37"/>
        <v>144051366.72660002</v>
      </c>
      <c r="J331" s="7"/>
      <c r="K331" s="14"/>
      <c r="L331" s="132" t="s">
        <v>842</v>
      </c>
      <c r="M331" s="133"/>
      <c r="N331" s="134"/>
      <c r="O331" s="10">
        <f>SUM(O308:O330)</f>
        <v>3352274036.9943991</v>
      </c>
      <c r="P331" s="10">
        <f t="shared" ref="P331:S331" si="39">SUM(P308:P330)</f>
        <v>0</v>
      </c>
      <c r="Q331" s="10">
        <f t="shared" si="39"/>
        <v>5554782.5088999989</v>
      </c>
      <c r="R331" s="10">
        <f t="shared" si="39"/>
        <v>952079188.95489979</v>
      </c>
      <c r="S331" s="10">
        <f t="shared" si="39"/>
        <v>4309908008.4582005</v>
      </c>
    </row>
    <row r="332" spans="1:19" ht="24.95" customHeight="1" x14ac:dyDescent="0.2">
      <c r="A332" s="135"/>
      <c r="B332" s="130"/>
      <c r="C332" s="1">
        <v>24</v>
      </c>
      <c r="D332" s="4" t="s">
        <v>364</v>
      </c>
      <c r="E332" s="4">
        <v>119622789.9101</v>
      </c>
      <c r="F332" s="4">
        <v>0</v>
      </c>
      <c r="G332" s="4">
        <v>198217.26199999999</v>
      </c>
      <c r="H332" s="4">
        <v>28609318.9131</v>
      </c>
      <c r="I332" s="5">
        <f t="shared" si="37"/>
        <v>148430326.08519998</v>
      </c>
      <c r="J332" s="7"/>
      <c r="K332" s="126">
        <v>33</v>
      </c>
      <c r="L332" s="129" t="s">
        <v>55</v>
      </c>
      <c r="M332" s="8">
        <v>1</v>
      </c>
      <c r="N332" s="4" t="s">
        <v>716</v>
      </c>
      <c r="O332" s="4">
        <v>125565609.95919999</v>
      </c>
      <c r="P332" s="4">
        <v>-1564740.79</v>
      </c>
      <c r="Q332" s="4">
        <v>208064.62899999999</v>
      </c>
      <c r="R332" s="4">
        <v>27807506.155699998</v>
      </c>
      <c r="S332" s="5">
        <f t="shared" si="38"/>
        <v>152016439.95389998</v>
      </c>
    </row>
    <row r="333" spans="1:19" ht="24.95" customHeight="1" x14ac:dyDescent="0.2">
      <c r="A333" s="135"/>
      <c r="B333" s="130"/>
      <c r="C333" s="1">
        <v>25</v>
      </c>
      <c r="D333" s="4" t="s">
        <v>365</v>
      </c>
      <c r="E333" s="4">
        <v>120718280.7366</v>
      </c>
      <c r="F333" s="4">
        <v>0</v>
      </c>
      <c r="G333" s="4">
        <v>200032.51130000001</v>
      </c>
      <c r="H333" s="4">
        <v>29268477.345800001</v>
      </c>
      <c r="I333" s="5">
        <f t="shared" si="37"/>
        <v>150186790.59369999</v>
      </c>
      <c r="J333" s="7"/>
      <c r="K333" s="127"/>
      <c r="L333" s="130"/>
      <c r="M333" s="8">
        <v>2</v>
      </c>
      <c r="N333" s="4" t="s">
        <v>717</v>
      </c>
      <c r="O333" s="4">
        <v>142935738.26730001</v>
      </c>
      <c r="P333" s="4">
        <v>-1564740.79</v>
      </c>
      <c r="Q333" s="4">
        <v>236847.26550000001</v>
      </c>
      <c r="R333" s="4">
        <v>32579742.688000001</v>
      </c>
      <c r="S333" s="5">
        <f t="shared" si="38"/>
        <v>174187587.43080002</v>
      </c>
    </row>
    <row r="334" spans="1:19" ht="24.95" customHeight="1" x14ac:dyDescent="0.2">
      <c r="A334" s="135"/>
      <c r="B334" s="130"/>
      <c r="C334" s="1">
        <v>26</v>
      </c>
      <c r="D334" s="4" t="s">
        <v>366</v>
      </c>
      <c r="E334" s="4">
        <v>128423730.59469999</v>
      </c>
      <c r="F334" s="4">
        <v>0</v>
      </c>
      <c r="G334" s="4">
        <v>212800.58989999999</v>
      </c>
      <c r="H334" s="4">
        <v>32535586.861299999</v>
      </c>
      <c r="I334" s="5">
        <f t="shared" si="37"/>
        <v>161172118.04589999</v>
      </c>
      <c r="J334" s="7"/>
      <c r="K334" s="127"/>
      <c r="L334" s="130"/>
      <c r="M334" s="8">
        <v>3</v>
      </c>
      <c r="N334" s="4" t="s">
        <v>876</v>
      </c>
      <c r="O334" s="4">
        <v>154037018.1234</v>
      </c>
      <c r="P334" s="4">
        <v>-1564740.79</v>
      </c>
      <c r="Q334" s="4">
        <v>255242.2996</v>
      </c>
      <c r="R334" s="4">
        <v>33877581.634599999</v>
      </c>
      <c r="S334" s="5">
        <f t="shared" si="38"/>
        <v>186605101.2676</v>
      </c>
    </row>
    <row r="335" spans="1:19" ht="24.95" customHeight="1" x14ac:dyDescent="0.2">
      <c r="A335" s="135"/>
      <c r="B335" s="131"/>
      <c r="C335" s="1">
        <v>27</v>
      </c>
      <c r="D335" s="4" t="s">
        <v>367</v>
      </c>
      <c r="E335" s="4">
        <v>114885897.9349</v>
      </c>
      <c r="F335" s="4">
        <v>0</v>
      </c>
      <c r="G335" s="4">
        <v>190368.141</v>
      </c>
      <c r="H335" s="4">
        <v>27373388.375999998</v>
      </c>
      <c r="I335" s="5">
        <f t="shared" si="37"/>
        <v>142449654.45190001</v>
      </c>
      <c r="J335" s="7"/>
      <c r="K335" s="127"/>
      <c r="L335" s="130"/>
      <c r="M335" s="8">
        <v>4</v>
      </c>
      <c r="N335" s="4" t="s">
        <v>718</v>
      </c>
      <c r="O335" s="4">
        <v>167247589.34209999</v>
      </c>
      <c r="P335" s="4">
        <v>-1564740.79</v>
      </c>
      <c r="Q335" s="4">
        <v>277132.46999999997</v>
      </c>
      <c r="R335" s="4">
        <v>37520277.875600003</v>
      </c>
      <c r="S335" s="5">
        <f t="shared" si="38"/>
        <v>203480258.89770001</v>
      </c>
    </row>
    <row r="336" spans="1:19" ht="24.95" customHeight="1" x14ac:dyDescent="0.2">
      <c r="A336" s="1"/>
      <c r="B336" s="132" t="s">
        <v>826</v>
      </c>
      <c r="C336" s="133"/>
      <c r="D336" s="134"/>
      <c r="E336" s="10">
        <f>SUM(E309:E335)</f>
        <v>3395103243.4018989</v>
      </c>
      <c r="F336" s="10">
        <f t="shared" ref="F336:I336" si="40">SUM(F309:F335)</f>
        <v>0</v>
      </c>
      <c r="G336" s="10">
        <f t="shared" si="40"/>
        <v>5625751.3274000017</v>
      </c>
      <c r="H336" s="10">
        <f t="shared" si="40"/>
        <v>824162762.60350013</v>
      </c>
      <c r="I336" s="10">
        <f t="shared" si="40"/>
        <v>4224891757.332799</v>
      </c>
      <c r="J336" s="7"/>
      <c r="K336" s="127"/>
      <c r="L336" s="130"/>
      <c r="M336" s="8">
        <v>5</v>
      </c>
      <c r="N336" s="4" t="s">
        <v>719</v>
      </c>
      <c r="O336" s="4">
        <v>157330629.36160001</v>
      </c>
      <c r="P336" s="4">
        <v>-1564740.79</v>
      </c>
      <c r="Q336" s="4">
        <v>260699.87669999999</v>
      </c>
      <c r="R336" s="4">
        <v>33046937.585700002</v>
      </c>
      <c r="S336" s="5">
        <f t="shared" si="38"/>
        <v>189073526.03400004</v>
      </c>
    </row>
    <row r="337" spans="1:19" ht="24.95" customHeight="1" x14ac:dyDescent="0.2">
      <c r="A337" s="135">
        <v>17</v>
      </c>
      <c r="B337" s="129" t="s">
        <v>39</v>
      </c>
      <c r="C337" s="1">
        <v>1</v>
      </c>
      <c r="D337" s="4" t="s">
        <v>368</v>
      </c>
      <c r="E337" s="4">
        <v>119972836.039</v>
      </c>
      <c r="F337" s="4">
        <v>0</v>
      </c>
      <c r="G337" s="4">
        <v>198797.29519999999</v>
      </c>
      <c r="H337" s="4">
        <v>30220596.521899998</v>
      </c>
      <c r="I337" s="5">
        <f t="shared" si="37"/>
        <v>150392229.85610002</v>
      </c>
      <c r="J337" s="7"/>
      <c r="K337" s="127"/>
      <c r="L337" s="130"/>
      <c r="M337" s="8">
        <v>6</v>
      </c>
      <c r="N337" s="4" t="s">
        <v>720</v>
      </c>
      <c r="O337" s="4">
        <v>142559358.5799</v>
      </c>
      <c r="P337" s="4">
        <v>-1564740.79</v>
      </c>
      <c r="Q337" s="4">
        <v>236223.59710000001</v>
      </c>
      <c r="R337" s="4">
        <v>27164485.950399999</v>
      </c>
      <c r="S337" s="5">
        <f t="shared" si="38"/>
        <v>168395327.33739999</v>
      </c>
    </row>
    <row r="338" spans="1:19" ht="24.95" customHeight="1" x14ac:dyDescent="0.2">
      <c r="A338" s="135"/>
      <c r="B338" s="130"/>
      <c r="C338" s="1">
        <v>2</v>
      </c>
      <c r="D338" s="4" t="s">
        <v>369</v>
      </c>
      <c r="E338" s="4">
        <v>141893220.95320001</v>
      </c>
      <c r="F338" s="4">
        <v>0</v>
      </c>
      <c r="G338" s="4">
        <v>235119.79430000001</v>
      </c>
      <c r="H338" s="4">
        <v>35380760.776900001</v>
      </c>
      <c r="I338" s="5">
        <f t="shared" si="37"/>
        <v>177509101.5244</v>
      </c>
      <c r="J338" s="7"/>
      <c r="K338" s="127"/>
      <c r="L338" s="130"/>
      <c r="M338" s="8">
        <v>7</v>
      </c>
      <c r="N338" s="4" t="s">
        <v>721</v>
      </c>
      <c r="O338" s="4">
        <v>162823129.77939999</v>
      </c>
      <c r="P338" s="4">
        <v>-1564740.79</v>
      </c>
      <c r="Q338" s="4">
        <v>269801.05550000002</v>
      </c>
      <c r="R338" s="4">
        <v>36373717.8574</v>
      </c>
      <c r="S338" s="5">
        <f t="shared" si="38"/>
        <v>197901907.9023</v>
      </c>
    </row>
    <row r="339" spans="1:19" ht="24.95" customHeight="1" x14ac:dyDescent="0.2">
      <c r="A339" s="135"/>
      <c r="B339" s="130"/>
      <c r="C339" s="1">
        <v>3</v>
      </c>
      <c r="D339" s="4" t="s">
        <v>370</v>
      </c>
      <c r="E339" s="4">
        <v>176093356.92399999</v>
      </c>
      <c r="F339" s="4">
        <v>0</v>
      </c>
      <c r="G339" s="4">
        <v>291790.07689999999</v>
      </c>
      <c r="H339" s="4">
        <v>42519010.598899998</v>
      </c>
      <c r="I339" s="5">
        <f t="shared" si="37"/>
        <v>218904157.59979999</v>
      </c>
      <c r="J339" s="7"/>
      <c r="K339" s="127"/>
      <c r="L339" s="130"/>
      <c r="M339" s="8">
        <v>8</v>
      </c>
      <c r="N339" s="4" t="s">
        <v>722</v>
      </c>
      <c r="O339" s="4">
        <v>138938722.31209999</v>
      </c>
      <c r="P339" s="4">
        <v>-1564740.79</v>
      </c>
      <c r="Q339" s="4">
        <v>230224.13320000001</v>
      </c>
      <c r="R339" s="4">
        <v>30890178.788600001</v>
      </c>
      <c r="S339" s="5">
        <f t="shared" si="38"/>
        <v>168494384.44389999</v>
      </c>
    </row>
    <row r="340" spans="1:19" ht="24.95" customHeight="1" x14ac:dyDescent="0.2">
      <c r="A340" s="135"/>
      <c r="B340" s="130"/>
      <c r="C340" s="1">
        <v>4</v>
      </c>
      <c r="D340" s="4" t="s">
        <v>371</v>
      </c>
      <c r="E340" s="4">
        <v>133194039.4937</v>
      </c>
      <c r="F340" s="4">
        <v>0</v>
      </c>
      <c r="G340" s="4">
        <v>220705.0834</v>
      </c>
      <c r="H340" s="4">
        <v>30920914.2148</v>
      </c>
      <c r="I340" s="5">
        <f t="shared" si="37"/>
        <v>164335658.79189998</v>
      </c>
      <c r="J340" s="7"/>
      <c r="K340" s="127"/>
      <c r="L340" s="130"/>
      <c r="M340" s="8">
        <v>9</v>
      </c>
      <c r="N340" s="4" t="s">
        <v>723</v>
      </c>
      <c r="O340" s="4">
        <v>157268284.7823</v>
      </c>
      <c r="P340" s="4">
        <v>-1564740.79</v>
      </c>
      <c r="Q340" s="4">
        <v>260596.5705</v>
      </c>
      <c r="R340" s="4">
        <v>30592774.315200001</v>
      </c>
      <c r="S340" s="5">
        <f t="shared" si="38"/>
        <v>186556914.87799999</v>
      </c>
    </row>
    <row r="341" spans="1:19" ht="24.95" customHeight="1" x14ac:dyDescent="0.2">
      <c r="A341" s="135"/>
      <c r="B341" s="130"/>
      <c r="C341" s="1">
        <v>5</v>
      </c>
      <c r="D341" s="4" t="s">
        <v>372</v>
      </c>
      <c r="E341" s="4">
        <v>114292104.89229999</v>
      </c>
      <c r="F341" s="4">
        <v>0</v>
      </c>
      <c r="G341" s="4">
        <v>189384.2145</v>
      </c>
      <c r="H341" s="4">
        <v>26721245.711100001</v>
      </c>
      <c r="I341" s="5">
        <f t="shared" si="37"/>
        <v>141202734.8179</v>
      </c>
      <c r="J341" s="7"/>
      <c r="K341" s="127"/>
      <c r="L341" s="130"/>
      <c r="M341" s="8">
        <v>10</v>
      </c>
      <c r="N341" s="4" t="s">
        <v>724</v>
      </c>
      <c r="O341" s="4">
        <v>141991366.0695</v>
      </c>
      <c r="P341" s="4">
        <v>-1564740.79</v>
      </c>
      <c r="Q341" s="4">
        <v>235282.42259999999</v>
      </c>
      <c r="R341" s="4">
        <v>29138638.671999998</v>
      </c>
      <c r="S341" s="5">
        <f t="shared" si="38"/>
        <v>169800546.3741</v>
      </c>
    </row>
    <row r="342" spans="1:19" ht="24.95" customHeight="1" x14ac:dyDescent="0.2">
      <c r="A342" s="135"/>
      <c r="B342" s="130"/>
      <c r="C342" s="1">
        <v>6</v>
      </c>
      <c r="D342" s="4" t="s">
        <v>373</v>
      </c>
      <c r="E342" s="4">
        <v>112117519.8009</v>
      </c>
      <c r="F342" s="4">
        <v>0</v>
      </c>
      <c r="G342" s="4">
        <v>185780.88519999999</v>
      </c>
      <c r="H342" s="4">
        <v>27872416.6514</v>
      </c>
      <c r="I342" s="5">
        <f t="shared" si="37"/>
        <v>140175717.33749998</v>
      </c>
      <c r="J342" s="7"/>
      <c r="K342" s="127"/>
      <c r="L342" s="130"/>
      <c r="M342" s="8">
        <v>11</v>
      </c>
      <c r="N342" s="4" t="s">
        <v>725</v>
      </c>
      <c r="O342" s="4">
        <v>131669604.4419</v>
      </c>
      <c r="P342" s="4">
        <v>-1564740.79</v>
      </c>
      <c r="Q342" s="4">
        <v>218179.06520000001</v>
      </c>
      <c r="R342" s="4">
        <v>29765249.419500001</v>
      </c>
      <c r="S342" s="5">
        <f t="shared" si="38"/>
        <v>160088292.13659999</v>
      </c>
    </row>
    <row r="343" spans="1:19" ht="24.95" customHeight="1" x14ac:dyDescent="0.2">
      <c r="A343" s="135"/>
      <c r="B343" s="130"/>
      <c r="C343" s="1">
        <v>7</v>
      </c>
      <c r="D343" s="4" t="s">
        <v>374</v>
      </c>
      <c r="E343" s="4">
        <v>157382217.29859999</v>
      </c>
      <c r="F343" s="4">
        <v>0</v>
      </c>
      <c r="G343" s="4">
        <v>260785.35889999999</v>
      </c>
      <c r="H343" s="4">
        <v>37960300.443000004</v>
      </c>
      <c r="I343" s="5">
        <f t="shared" si="37"/>
        <v>195603303.10049999</v>
      </c>
      <c r="J343" s="7"/>
      <c r="K343" s="127"/>
      <c r="L343" s="130"/>
      <c r="M343" s="8">
        <v>12</v>
      </c>
      <c r="N343" s="4" t="s">
        <v>726</v>
      </c>
      <c r="O343" s="4">
        <v>156768684.22830001</v>
      </c>
      <c r="P343" s="4">
        <v>-1564740.79</v>
      </c>
      <c r="Q343" s="4">
        <v>259768.72279999999</v>
      </c>
      <c r="R343" s="4">
        <v>30800401.423599999</v>
      </c>
      <c r="S343" s="5">
        <f t="shared" si="38"/>
        <v>186264113.58469999</v>
      </c>
    </row>
    <row r="344" spans="1:19" ht="24.95" customHeight="1" x14ac:dyDescent="0.2">
      <c r="A344" s="135"/>
      <c r="B344" s="130"/>
      <c r="C344" s="1">
        <v>8</v>
      </c>
      <c r="D344" s="4" t="s">
        <v>375</v>
      </c>
      <c r="E344" s="4">
        <v>132086016.6945</v>
      </c>
      <c r="F344" s="4">
        <v>0</v>
      </c>
      <c r="G344" s="4">
        <v>218869.06830000001</v>
      </c>
      <c r="H344" s="4">
        <v>31592481.452399999</v>
      </c>
      <c r="I344" s="5">
        <f t="shared" si="37"/>
        <v>163897367.21520001</v>
      </c>
      <c r="J344" s="7"/>
      <c r="K344" s="127"/>
      <c r="L344" s="130"/>
      <c r="M344" s="8">
        <v>13</v>
      </c>
      <c r="N344" s="4" t="s">
        <v>727</v>
      </c>
      <c r="O344" s="4">
        <v>164481984.66319999</v>
      </c>
      <c r="P344" s="4">
        <v>-1564740.79</v>
      </c>
      <c r="Q344" s="4">
        <v>272549.80989999999</v>
      </c>
      <c r="R344" s="4">
        <v>34762675.248599999</v>
      </c>
      <c r="S344" s="5">
        <f t="shared" si="38"/>
        <v>197952468.93169999</v>
      </c>
    </row>
    <row r="345" spans="1:19" ht="24.95" customHeight="1" x14ac:dyDescent="0.2">
      <c r="A345" s="135"/>
      <c r="B345" s="130"/>
      <c r="C345" s="1">
        <v>9</v>
      </c>
      <c r="D345" s="4" t="s">
        <v>376</v>
      </c>
      <c r="E345" s="4">
        <v>115698584.8178</v>
      </c>
      <c r="F345" s="4">
        <v>0</v>
      </c>
      <c r="G345" s="4">
        <v>191714.7787</v>
      </c>
      <c r="H345" s="4">
        <v>28536253.813700002</v>
      </c>
      <c r="I345" s="5">
        <f t="shared" si="37"/>
        <v>144426553.4102</v>
      </c>
      <c r="J345" s="7"/>
      <c r="K345" s="127"/>
      <c r="L345" s="130"/>
      <c r="M345" s="8">
        <v>14</v>
      </c>
      <c r="N345" s="4" t="s">
        <v>728</v>
      </c>
      <c r="O345" s="4">
        <v>148206981.8872</v>
      </c>
      <c r="P345" s="4">
        <v>-1564740.79</v>
      </c>
      <c r="Q345" s="4">
        <v>245581.8175</v>
      </c>
      <c r="R345" s="4">
        <v>31291871.469900001</v>
      </c>
      <c r="S345" s="5">
        <f t="shared" si="38"/>
        <v>178179694.38460001</v>
      </c>
    </row>
    <row r="346" spans="1:19" ht="24.95" customHeight="1" x14ac:dyDescent="0.2">
      <c r="A346" s="135"/>
      <c r="B346" s="130"/>
      <c r="C346" s="1">
        <v>10</v>
      </c>
      <c r="D346" s="4" t="s">
        <v>377</v>
      </c>
      <c r="E346" s="4">
        <v>122229257.1436</v>
      </c>
      <c r="F346" s="4">
        <v>0</v>
      </c>
      <c r="G346" s="4">
        <v>202536.22829999999</v>
      </c>
      <c r="H346" s="4">
        <v>29069018.735599998</v>
      </c>
      <c r="I346" s="5">
        <f t="shared" si="37"/>
        <v>151500812.10750002</v>
      </c>
      <c r="J346" s="7"/>
      <c r="K346" s="127"/>
      <c r="L346" s="130"/>
      <c r="M346" s="8">
        <v>15</v>
      </c>
      <c r="N346" s="4" t="s">
        <v>729</v>
      </c>
      <c r="O346" s="4">
        <v>132710273.2089</v>
      </c>
      <c r="P346" s="4">
        <v>-1564740.79</v>
      </c>
      <c r="Q346" s="4">
        <v>219903.47339999999</v>
      </c>
      <c r="R346" s="4">
        <v>27763498.973099999</v>
      </c>
      <c r="S346" s="5">
        <f t="shared" si="38"/>
        <v>159128934.86539999</v>
      </c>
    </row>
    <row r="347" spans="1:19" ht="24.95" customHeight="1" x14ac:dyDescent="0.2">
      <c r="A347" s="135"/>
      <c r="B347" s="130"/>
      <c r="C347" s="1">
        <v>11</v>
      </c>
      <c r="D347" s="4" t="s">
        <v>378</v>
      </c>
      <c r="E347" s="4">
        <v>170027988.71950001</v>
      </c>
      <c r="F347" s="4">
        <v>0</v>
      </c>
      <c r="G347" s="4">
        <v>281739.64520000003</v>
      </c>
      <c r="H347" s="4">
        <v>39753067.627400003</v>
      </c>
      <c r="I347" s="5">
        <f t="shared" si="37"/>
        <v>210062795.99210003</v>
      </c>
      <c r="J347" s="7"/>
      <c r="K347" s="127"/>
      <c r="L347" s="130"/>
      <c r="M347" s="8">
        <v>16</v>
      </c>
      <c r="N347" s="4" t="s">
        <v>730</v>
      </c>
      <c r="O347" s="4">
        <v>147472684.3951</v>
      </c>
      <c r="P347" s="4">
        <v>-1564740.79</v>
      </c>
      <c r="Q347" s="4">
        <v>244365.0724</v>
      </c>
      <c r="R347" s="4">
        <v>36474615.681500003</v>
      </c>
      <c r="S347" s="5">
        <f t="shared" si="38"/>
        <v>182626924.35900003</v>
      </c>
    </row>
    <row r="348" spans="1:19" ht="24.95" customHeight="1" x14ac:dyDescent="0.2">
      <c r="A348" s="135"/>
      <c r="B348" s="130"/>
      <c r="C348" s="1">
        <v>12</v>
      </c>
      <c r="D348" s="4" t="s">
        <v>379</v>
      </c>
      <c r="E348" s="4">
        <v>125712496.70389999</v>
      </c>
      <c r="F348" s="4">
        <v>0</v>
      </c>
      <c r="G348" s="4">
        <v>208308.0232</v>
      </c>
      <c r="H348" s="4">
        <v>29713123.8638</v>
      </c>
      <c r="I348" s="5">
        <f t="shared" si="37"/>
        <v>155633928.5909</v>
      </c>
      <c r="J348" s="7"/>
      <c r="K348" s="127"/>
      <c r="L348" s="130"/>
      <c r="M348" s="8">
        <v>17</v>
      </c>
      <c r="N348" s="4" t="s">
        <v>731</v>
      </c>
      <c r="O348" s="4">
        <v>146281326.54049999</v>
      </c>
      <c r="P348" s="4">
        <v>-1564740.79</v>
      </c>
      <c r="Q348" s="4">
        <v>242390.96960000001</v>
      </c>
      <c r="R348" s="4">
        <v>33902534.859899998</v>
      </c>
      <c r="S348" s="5">
        <f t="shared" si="38"/>
        <v>178861511.57999998</v>
      </c>
    </row>
    <row r="349" spans="1:19" ht="24.95" customHeight="1" x14ac:dyDescent="0.2">
      <c r="A349" s="135"/>
      <c r="B349" s="130"/>
      <c r="C349" s="1">
        <v>13</v>
      </c>
      <c r="D349" s="4" t="s">
        <v>380</v>
      </c>
      <c r="E349" s="4">
        <v>106121838.67820001</v>
      </c>
      <c r="F349" s="4">
        <v>0</v>
      </c>
      <c r="G349" s="4">
        <v>175845.92629999999</v>
      </c>
      <c r="H349" s="4">
        <v>28432304.644200001</v>
      </c>
      <c r="I349" s="5">
        <f t="shared" si="37"/>
        <v>134729989.24870002</v>
      </c>
      <c r="J349" s="7"/>
      <c r="K349" s="127"/>
      <c r="L349" s="130"/>
      <c r="M349" s="8">
        <v>18</v>
      </c>
      <c r="N349" s="4" t="s">
        <v>732</v>
      </c>
      <c r="O349" s="4">
        <v>163793616.68090001</v>
      </c>
      <c r="P349" s="4">
        <v>-1564740.79</v>
      </c>
      <c r="Q349" s="4">
        <v>271409.17090000003</v>
      </c>
      <c r="R349" s="4">
        <v>35937917.914399996</v>
      </c>
      <c r="S349" s="5">
        <f t="shared" si="38"/>
        <v>198438202.97619998</v>
      </c>
    </row>
    <row r="350" spans="1:19" ht="24.95" customHeight="1" x14ac:dyDescent="0.2">
      <c r="A350" s="135"/>
      <c r="B350" s="130"/>
      <c r="C350" s="1">
        <v>14</v>
      </c>
      <c r="D350" s="4" t="s">
        <v>381</v>
      </c>
      <c r="E350" s="4">
        <v>145861080.8673</v>
      </c>
      <c r="F350" s="4">
        <v>0</v>
      </c>
      <c r="G350" s="4">
        <v>241694.61439999999</v>
      </c>
      <c r="H350" s="4">
        <v>36804247.3499</v>
      </c>
      <c r="I350" s="5">
        <f t="shared" si="37"/>
        <v>182907022.83160001</v>
      </c>
      <c r="J350" s="7"/>
      <c r="K350" s="127"/>
      <c r="L350" s="130"/>
      <c r="M350" s="8">
        <v>19</v>
      </c>
      <c r="N350" s="4" t="s">
        <v>733</v>
      </c>
      <c r="O350" s="4">
        <v>151011113.68000001</v>
      </c>
      <c r="P350" s="4">
        <v>-1564740.79</v>
      </c>
      <c r="Q350" s="4">
        <v>250228.31779999999</v>
      </c>
      <c r="R350" s="4">
        <v>28405976.717</v>
      </c>
      <c r="S350" s="5">
        <f t="shared" si="38"/>
        <v>178102577.92480001</v>
      </c>
    </row>
    <row r="351" spans="1:19" ht="24.95" customHeight="1" x14ac:dyDescent="0.2">
      <c r="A351" s="135"/>
      <c r="B351" s="130"/>
      <c r="C351" s="1">
        <v>15</v>
      </c>
      <c r="D351" s="4" t="s">
        <v>382</v>
      </c>
      <c r="E351" s="4">
        <v>164056375.05739999</v>
      </c>
      <c r="F351" s="4">
        <v>0</v>
      </c>
      <c r="G351" s="4">
        <v>271844.56660000002</v>
      </c>
      <c r="H351" s="4">
        <v>39649728.726999998</v>
      </c>
      <c r="I351" s="5">
        <f t="shared" si="37"/>
        <v>203977948.35099998</v>
      </c>
      <c r="J351" s="7"/>
      <c r="K351" s="127"/>
      <c r="L351" s="130"/>
      <c r="M351" s="8">
        <v>20</v>
      </c>
      <c r="N351" s="4" t="s">
        <v>734</v>
      </c>
      <c r="O351" s="4">
        <v>137422316.8351</v>
      </c>
      <c r="P351" s="4">
        <v>-1564740.79</v>
      </c>
      <c r="Q351" s="4">
        <v>227711.42019999999</v>
      </c>
      <c r="R351" s="4">
        <v>25321880.123</v>
      </c>
      <c r="S351" s="5">
        <f t="shared" si="38"/>
        <v>161407167.58829999</v>
      </c>
    </row>
    <row r="352" spans="1:19" ht="24.95" customHeight="1" x14ac:dyDescent="0.2">
      <c r="A352" s="135"/>
      <c r="B352" s="130"/>
      <c r="C352" s="1">
        <v>16</v>
      </c>
      <c r="D352" s="4" t="s">
        <v>383</v>
      </c>
      <c r="E352" s="4">
        <v>120237525.3091</v>
      </c>
      <c r="F352" s="4">
        <v>0</v>
      </c>
      <c r="G352" s="4">
        <v>199235.8904</v>
      </c>
      <c r="H352" s="4">
        <v>29946314.466600001</v>
      </c>
      <c r="I352" s="5">
        <f t="shared" si="37"/>
        <v>150383075.66610003</v>
      </c>
      <c r="J352" s="7"/>
      <c r="K352" s="127"/>
      <c r="L352" s="130"/>
      <c r="M352" s="8">
        <v>21</v>
      </c>
      <c r="N352" s="4" t="s">
        <v>735</v>
      </c>
      <c r="O352" s="4">
        <v>141661264.94870001</v>
      </c>
      <c r="P352" s="4">
        <v>-1564740.79</v>
      </c>
      <c r="Q352" s="4">
        <v>234735.4387</v>
      </c>
      <c r="R352" s="4">
        <v>32865416.4331</v>
      </c>
      <c r="S352" s="5">
        <f t="shared" si="38"/>
        <v>173196676.03049999</v>
      </c>
    </row>
    <row r="353" spans="1:19" ht="24.95" customHeight="1" x14ac:dyDescent="0.2">
      <c r="A353" s="135"/>
      <c r="B353" s="130"/>
      <c r="C353" s="1">
        <v>17</v>
      </c>
      <c r="D353" s="4" t="s">
        <v>384</v>
      </c>
      <c r="E353" s="4">
        <v>127234094.1506</v>
      </c>
      <c r="F353" s="4">
        <v>0</v>
      </c>
      <c r="G353" s="4">
        <v>210829.3394</v>
      </c>
      <c r="H353" s="4">
        <v>32220448.353399999</v>
      </c>
      <c r="I353" s="5">
        <f t="shared" si="37"/>
        <v>159665371.8434</v>
      </c>
      <c r="J353" s="7"/>
      <c r="K353" s="127"/>
      <c r="L353" s="130"/>
      <c r="M353" s="8">
        <v>22</v>
      </c>
      <c r="N353" s="4" t="s">
        <v>736</v>
      </c>
      <c r="O353" s="4">
        <v>136300148.9109</v>
      </c>
      <c r="P353" s="4">
        <v>-1564740.79</v>
      </c>
      <c r="Q353" s="4">
        <v>225851.9664</v>
      </c>
      <c r="R353" s="4">
        <v>31691529.920899998</v>
      </c>
      <c r="S353" s="5">
        <f t="shared" si="38"/>
        <v>166652790.00819999</v>
      </c>
    </row>
    <row r="354" spans="1:19" ht="24.95" customHeight="1" x14ac:dyDescent="0.2">
      <c r="A354" s="135"/>
      <c r="B354" s="130"/>
      <c r="C354" s="1">
        <v>18</v>
      </c>
      <c r="D354" s="4" t="s">
        <v>385</v>
      </c>
      <c r="E354" s="4">
        <v>132702935.92910001</v>
      </c>
      <c r="F354" s="4">
        <v>0</v>
      </c>
      <c r="G354" s="4">
        <v>219891.31529999999</v>
      </c>
      <c r="H354" s="4">
        <v>34256645.0999</v>
      </c>
      <c r="I354" s="5">
        <f t="shared" si="37"/>
        <v>167179472.3443</v>
      </c>
      <c r="J354" s="7"/>
      <c r="K354" s="128"/>
      <c r="L354" s="131"/>
      <c r="M354" s="8">
        <v>23</v>
      </c>
      <c r="N354" s="4" t="s">
        <v>737</v>
      </c>
      <c r="O354" s="4">
        <v>127781359.603</v>
      </c>
      <c r="P354" s="4">
        <v>-1564740.79</v>
      </c>
      <c r="Q354" s="4">
        <v>211736.16880000001</v>
      </c>
      <c r="R354" s="4">
        <v>28484498.0075</v>
      </c>
      <c r="S354" s="5">
        <f t="shared" si="38"/>
        <v>154912852.98929998</v>
      </c>
    </row>
    <row r="355" spans="1:19" ht="24.95" customHeight="1" x14ac:dyDescent="0.2">
      <c r="A355" s="135"/>
      <c r="B355" s="130"/>
      <c r="C355" s="1">
        <v>19</v>
      </c>
      <c r="D355" s="4" t="s">
        <v>386</v>
      </c>
      <c r="E355" s="4">
        <v>137101585.91909999</v>
      </c>
      <c r="F355" s="4">
        <v>0</v>
      </c>
      <c r="G355" s="4">
        <v>227179.96290000001</v>
      </c>
      <c r="H355" s="4">
        <v>32994744.2223</v>
      </c>
      <c r="I355" s="5">
        <f t="shared" si="37"/>
        <v>170323510.10429999</v>
      </c>
      <c r="J355" s="7"/>
      <c r="K355" s="14"/>
      <c r="L355" s="132" t="s">
        <v>843</v>
      </c>
      <c r="M355" s="133"/>
      <c r="N355" s="134"/>
      <c r="O355" s="10">
        <f>SUM(O332:O354)</f>
        <v>3376258806.6005006</v>
      </c>
      <c r="P355" s="10">
        <f t="shared" ref="P355:S355" si="41">SUM(P332:P354)</f>
        <v>-35989038.169999987</v>
      </c>
      <c r="Q355" s="10">
        <f t="shared" si="41"/>
        <v>5594525.7333000004</v>
      </c>
      <c r="R355" s="10">
        <f t="shared" si="41"/>
        <v>726459907.71520007</v>
      </c>
      <c r="S355" s="10">
        <f t="shared" si="41"/>
        <v>4072324201.8789997</v>
      </c>
    </row>
    <row r="356" spans="1:19" ht="24.95" customHeight="1" x14ac:dyDescent="0.2">
      <c r="A356" s="135"/>
      <c r="B356" s="130"/>
      <c r="C356" s="1">
        <v>20</v>
      </c>
      <c r="D356" s="4" t="s">
        <v>387</v>
      </c>
      <c r="E356" s="4">
        <v>138287060.1904</v>
      </c>
      <c r="F356" s="4">
        <v>0</v>
      </c>
      <c r="G356" s="4">
        <v>229144.31659999999</v>
      </c>
      <c r="H356" s="4">
        <v>33455972.044399999</v>
      </c>
      <c r="I356" s="5">
        <f t="shared" si="37"/>
        <v>171972176.55140001</v>
      </c>
      <c r="J356" s="7"/>
      <c r="K356" s="126">
        <v>34</v>
      </c>
      <c r="L356" s="129" t="s">
        <v>56</v>
      </c>
      <c r="M356" s="8">
        <v>1</v>
      </c>
      <c r="N356" s="4" t="s">
        <v>738</v>
      </c>
      <c r="O356" s="4">
        <v>126832261.39830001</v>
      </c>
      <c r="P356" s="4">
        <v>0</v>
      </c>
      <c r="Q356" s="4">
        <v>210163.49479999999</v>
      </c>
      <c r="R356" s="4">
        <v>27134892.4441</v>
      </c>
      <c r="S356" s="5">
        <f t="shared" si="38"/>
        <v>154177317.33720002</v>
      </c>
    </row>
    <row r="357" spans="1:19" ht="24.95" customHeight="1" x14ac:dyDescent="0.2">
      <c r="A357" s="135"/>
      <c r="B357" s="130"/>
      <c r="C357" s="1">
        <v>21</v>
      </c>
      <c r="D357" s="4" t="s">
        <v>388</v>
      </c>
      <c r="E357" s="4">
        <v>129547247.3247</v>
      </c>
      <c r="F357" s="4">
        <v>0</v>
      </c>
      <c r="G357" s="4">
        <v>214662.2787</v>
      </c>
      <c r="H357" s="4">
        <v>32214955.931499999</v>
      </c>
      <c r="I357" s="5">
        <f t="shared" si="37"/>
        <v>161976865.53489998</v>
      </c>
      <c r="J357" s="7"/>
      <c r="K357" s="127"/>
      <c r="L357" s="130"/>
      <c r="M357" s="8">
        <v>2</v>
      </c>
      <c r="N357" s="4" t="s">
        <v>739</v>
      </c>
      <c r="O357" s="4">
        <v>217039207.27270001</v>
      </c>
      <c r="P357" s="4">
        <v>0</v>
      </c>
      <c r="Q357" s="4">
        <v>359638.13789999997</v>
      </c>
      <c r="R357" s="4">
        <v>35408378.402099997</v>
      </c>
      <c r="S357" s="5">
        <f t="shared" si="38"/>
        <v>252807223.8127</v>
      </c>
    </row>
    <row r="358" spans="1:19" ht="24.95" customHeight="1" x14ac:dyDescent="0.2">
      <c r="A358" s="135"/>
      <c r="B358" s="130"/>
      <c r="C358" s="1">
        <v>22</v>
      </c>
      <c r="D358" s="4" t="s">
        <v>389</v>
      </c>
      <c r="E358" s="4">
        <v>118828393.92730001</v>
      </c>
      <c r="F358" s="4">
        <v>0</v>
      </c>
      <c r="G358" s="4">
        <v>196900.9326</v>
      </c>
      <c r="H358" s="4">
        <v>29978048.459600002</v>
      </c>
      <c r="I358" s="5">
        <f t="shared" si="37"/>
        <v>149003343.31950003</v>
      </c>
      <c r="J358" s="7"/>
      <c r="K358" s="127"/>
      <c r="L358" s="130"/>
      <c r="M358" s="8">
        <v>3</v>
      </c>
      <c r="N358" s="4" t="s">
        <v>740</v>
      </c>
      <c r="O358" s="4">
        <v>149066011.8215</v>
      </c>
      <c r="P358" s="4">
        <v>0</v>
      </c>
      <c r="Q358" s="4">
        <v>247005.24660000001</v>
      </c>
      <c r="R358" s="4">
        <v>30334736.7436</v>
      </c>
      <c r="S358" s="5">
        <f t="shared" si="38"/>
        <v>179647753.81170002</v>
      </c>
    </row>
    <row r="359" spans="1:19" ht="24.95" customHeight="1" x14ac:dyDescent="0.2">
      <c r="A359" s="135"/>
      <c r="B359" s="130"/>
      <c r="C359" s="1">
        <v>23</v>
      </c>
      <c r="D359" s="4" t="s">
        <v>390</v>
      </c>
      <c r="E359" s="4">
        <v>145828403.15000001</v>
      </c>
      <c r="F359" s="4">
        <v>0</v>
      </c>
      <c r="G359" s="4">
        <v>241640.46679999999</v>
      </c>
      <c r="H359" s="4">
        <v>34290616.746299997</v>
      </c>
      <c r="I359" s="5">
        <f t="shared" si="37"/>
        <v>180360660.36309999</v>
      </c>
      <c r="J359" s="7"/>
      <c r="K359" s="127"/>
      <c r="L359" s="130"/>
      <c r="M359" s="8">
        <v>4</v>
      </c>
      <c r="N359" s="4" t="s">
        <v>741</v>
      </c>
      <c r="O359" s="4">
        <v>177985709.5774</v>
      </c>
      <c r="P359" s="4">
        <v>0</v>
      </c>
      <c r="Q359" s="4">
        <v>294925.74160000001</v>
      </c>
      <c r="R359" s="4">
        <v>27193207.046700001</v>
      </c>
      <c r="S359" s="5">
        <f t="shared" si="38"/>
        <v>205473842.36570001</v>
      </c>
    </row>
    <row r="360" spans="1:19" ht="24.95" customHeight="1" x14ac:dyDescent="0.2">
      <c r="A360" s="135"/>
      <c r="B360" s="130"/>
      <c r="C360" s="1">
        <v>24</v>
      </c>
      <c r="D360" s="4" t="s">
        <v>391</v>
      </c>
      <c r="E360" s="4">
        <v>107841337.33050001</v>
      </c>
      <c r="F360" s="4">
        <v>0</v>
      </c>
      <c r="G360" s="4">
        <v>178695.1686</v>
      </c>
      <c r="H360" s="4">
        <v>26546640.941599999</v>
      </c>
      <c r="I360" s="5">
        <f t="shared" si="37"/>
        <v>134566673.44069999</v>
      </c>
      <c r="J360" s="7"/>
      <c r="K360" s="127"/>
      <c r="L360" s="130"/>
      <c r="M360" s="8">
        <v>5</v>
      </c>
      <c r="N360" s="4" t="s">
        <v>742</v>
      </c>
      <c r="O360" s="4">
        <v>192286054.51210001</v>
      </c>
      <c r="P360" s="4">
        <v>0</v>
      </c>
      <c r="Q360" s="4">
        <v>318621.68800000002</v>
      </c>
      <c r="R360" s="4">
        <v>37836842.562799998</v>
      </c>
      <c r="S360" s="5">
        <f t="shared" si="38"/>
        <v>230441518.76289999</v>
      </c>
    </row>
    <row r="361" spans="1:19" ht="24.95" customHeight="1" x14ac:dyDescent="0.2">
      <c r="A361" s="135"/>
      <c r="B361" s="130"/>
      <c r="C361" s="1">
        <v>25</v>
      </c>
      <c r="D361" s="4" t="s">
        <v>392</v>
      </c>
      <c r="E361" s="4">
        <v>135353756.05899999</v>
      </c>
      <c r="F361" s="4">
        <v>0</v>
      </c>
      <c r="G361" s="4">
        <v>224283.7752</v>
      </c>
      <c r="H361" s="4">
        <v>30142482.077500001</v>
      </c>
      <c r="I361" s="5">
        <f t="shared" si="37"/>
        <v>165720521.91170001</v>
      </c>
      <c r="J361" s="7"/>
      <c r="K361" s="127"/>
      <c r="L361" s="130"/>
      <c r="M361" s="8">
        <v>6</v>
      </c>
      <c r="N361" s="4" t="s">
        <v>743</v>
      </c>
      <c r="O361" s="4">
        <v>133206254.852</v>
      </c>
      <c r="P361" s="4">
        <v>0</v>
      </c>
      <c r="Q361" s="4">
        <v>220725.32449999999</v>
      </c>
      <c r="R361" s="4">
        <v>26940487.832800001</v>
      </c>
      <c r="S361" s="5">
        <f t="shared" si="38"/>
        <v>160367468.00929999</v>
      </c>
    </row>
    <row r="362" spans="1:19" ht="24.95" customHeight="1" x14ac:dyDescent="0.2">
      <c r="A362" s="135"/>
      <c r="B362" s="130"/>
      <c r="C362" s="1">
        <v>26</v>
      </c>
      <c r="D362" s="4" t="s">
        <v>393</v>
      </c>
      <c r="E362" s="4">
        <v>123103555.13150001</v>
      </c>
      <c r="F362" s="4">
        <v>0</v>
      </c>
      <c r="G362" s="4">
        <v>203984.95689999999</v>
      </c>
      <c r="H362" s="4">
        <v>30204051.448600002</v>
      </c>
      <c r="I362" s="5">
        <f t="shared" si="37"/>
        <v>153511591.537</v>
      </c>
      <c r="J362" s="7"/>
      <c r="K362" s="127"/>
      <c r="L362" s="130"/>
      <c r="M362" s="8">
        <v>7</v>
      </c>
      <c r="N362" s="4" t="s">
        <v>744</v>
      </c>
      <c r="O362" s="4">
        <v>128121519.67820001</v>
      </c>
      <c r="P362" s="4">
        <v>0</v>
      </c>
      <c r="Q362" s="4">
        <v>212299.82060000001</v>
      </c>
      <c r="R362" s="4">
        <v>30723545.9661</v>
      </c>
      <c r="S362" s="5">
        <f t="shared" si="38"/>
        <v>159057365.46490002</v>
      </c>
    </row>
    <row r="363" spans="1:19" ht="24.95" customHeight="1" x14ac:dyDescent="0.2">
      <c r="A363" s="135"/>
      <c r="B363" s="131"/>
      <c r="C363" s="1">
        <v>27</v>
      </c>
      <c r="D363" s="4" t="s">
        <v>394</v>
      </c>
      <c r="E363" s="4">
        <v>114070788.46780001</v>
      </c>
      <c r="F363" s="4">
        <v>0</v>
      </c>
      <c r="G363" s="4">
        <v>189017.4889</v>
      </c>
      <c r="H363" s="4">
        <v>27763110.675299998</v>
      </c>
      <c r="I363" s="5">
        <f t="shared" si="37"/>
        <v>142022916.632</v>
      </c>
      <c r="J363" s="7"/>
      <c r="K363" s="127"/>
      <c r="L363" s="130"/>
      <c r="M363" s="8">
        <v>8</v>
      </c>
      <c r="N363" s="4" t="s">
        <v>745</v>
      </c>
      <c r="O363" s="4">
        <v>198862120.29840001</v>
      </c>
      <c r="P363" s="4">
        <v>0</v>
      </c>
      <c r="Q363" s="4">
        <v>329518.3554</v>
      </c>
      <c r="R363" s="4">
        <v>34520708.0964</v>
      </c>
      <c r="S363" s="5">
        <f t="shared" si="38"/>
        <v>233712346.7502</v>
      </c>
    </row>
    <row r="364" spans="1:19" ht="24.95" customHeight="1" x14ac:dyDescent="0.2">
      <c r="A364" s="1"/>
      <c r="B364" s="132" t="s">
        <v>827</v>
      </c>
      <c r="C364" s="133"/>
      <c r="D364" s="134"/>
      <c r="E364" s="10">
        <f>SUM(E337:E363)</f>
        <v>3566875616.9730005</v>
      </c>
      <c r="F364" s="10">
        <f t="shared" ref="F364:I364" si="42">SUM(F337:F363)</f>
        <v>0</v>
      </c>
      <c r="G364" s="10">
        <f t="shared" si="42"/>
        <v>5910381.4516999982</v>
      </c>
      <c r="H364" s="10">
        <f t="shared" si="42"/>
        <v>869159501.59899998</v>
      </c>
      <c r="I364" s="10">
        <f t="shared" si="42"/>
        <v>4441945500.0236998</v>
      </c>
      <c r="J364" s="7"/>
      <c r="K364" s="127"/>
      <c r="L364" s="130"/>
      <c r="M364" s="8">
        <v>9</v>
      </c>
      <c r="N364" s="4" t="s">
        <v>746</v>
      </c>
      <c r="O364" s="4">
        <v>141557867.5837</v>
      </c>
      <c r="P364" s="4">
        <v>0</v>
      </c>
      <c r="Q364" s="4">
        <v>234564.1073</v>
      </c>
      <c r="R364" s="4">
        <v>27447485.837200001</v>
      </c>
      <c r="S364" s="5">
        <f t="shared" si="38"/>
        <v>169239917.52820003</v>
      </c>
    </row>
    <row r="365" spans="1:19" ht="24.95" customHeight="1" x14ac:dyDescent="0.2">
      <c r="A365" s="135">
        <v>18</v>
      </c>
      <c r="B365" s="129" t="s">
        <v>40</v>
      </c>
      <c r="C365" s="1">
        <v>1</v>
      </c>
      <c r="D365" s="4" t="s">
        <v>395</v>
      </c>
      <c r="E365" s="4">
        <v>213573402.79960001</v>
      </c>
      <c r="F365" s="4">
        <v>0</v>
      </c>
      <c r="G365" s="4">
        <v>353895.23330000002</v>
      </c>
      <c r="H365" s="4">
        <v>40870076.256899998</v>
      </c>
      <c r="I365" s="5">
        <f t="shared" si="37"/>
        <v>254797374.28979999</v>
      </c>
      <c r="J365" s="7"/>
      <c r="K365" s="127"/>
      <c r="L365" s="130"/>
      <c r="M365" s="8">
        <v>10</v>
      </c>
      <c r="N365" s="4" t="s">
        <v>747</v>
      </c>
      <c r="O365" s="4">
        <v>130700055.7165</v>
      </c>
      <c r="P365" s="4">
        <v>0</v>
      </c>
      <c r="Q365" s="4">
        <v>216572.5043</v>
      </c>
      <c r="R365" s="4">
        <v>27790524.877500001</v>
      </c>
      <c r="S365" s="5">
        <f t="shared" si="38"/>
        <v>158707153.09830001</v>
      </c>
    </row>
    <row r="366" spans="1:19" ht="24.95" customHeight="1" x14ac:dyDescent="0.2">
      <c r="A366" s="135"/>
      <c r="B366" s="130"/>
      <c r="C366" s="1">
        <v>2</v>
      </c>
      <c r="D366" s="4" t="s">
        <v>396</v>
      </c>
      <c r="E366" s="4">
        <v>217167061.38049999</v>
      </c>
      <c r="F366" s="4">
        <v>0</v>
      </c>
      <c r="G366" s="4">
        <v>359849.99459999998</v>
      </c>
      <c r="H366" s="4">
        <v>48728104.575099997</v>
      </c>
      <c r="I366" s="5">
        <f t="shared" si="37"/>
        <v>266255015.95019999</v>
      </c>
      <c r="J366" s="7"/>
      <c r="K366" s="127"/>
      <c r="L366" s="130"/>
      <c r="M366" s="8">
        <v>11</v>
      </c>
      <c r="N366" s="4" t="s">
        <v>748</v>
      </c>
      <c r="O366" s="4">
        <v>195046048.88100001</v>
      </c>
      <c r="P366" s="4">
        <v>0</v>
      </c>
      <c r="Q366" s="4">
        <v>323195.05170000001</v>
      </c>
      <c r="R366" s="4">
        <v>36459533.018200003</v>
      </c>
      <c r="S366" s="5">
        <f t="shared" si="38"/>
        <v>231828776.95090002</v>
      </c>
    </row>
    <row r="367" spans="1:19" ht="24.95" customHeight="1" x14ac:dyDescent="0.2">
      <c r="A367" s="135"/>
      <c r="B367" s="130"/>
      <c r="C367" s="1">
        <v>3</v>
      </c>
      <c r="D367" s="4" t="s">
        <v>397</v>
      </c>
      <c r="E367" s="4">
        <v>179723085.8055</v>
      </c>
      <c r="F367" s="4">
        <v>0</v>
      </c>
      <c r="G367" s="4">
        <v>297804.60739999998</v>
      </c>
      <c r="H367" s="4">
        <v>43179876.982000001</v>
      </c>
      <c r="I367" s="5">
        <f t="shared" si="37"/>
        <v>223200767.39489999</v>
      </c>
      <c r="J367" s="7"/>
      <c r="K367" s="127"/>
      <c r="L367" s="130"/>
      <c r="M367" s="8">
        <v>12</v>
      </c>
      <c r="N367" s="4" t="s">
        <v>749</v>
      </c>
      <c r="O367" s="4">
        <v>154385253.4777</v>
      </c>
      <c r="P367" s="4">
        <v>0</v>
      </c>
      <c r="Q367" s="4">
        <v>255819.3322</v>
      </c>
      <c r="R367" s="4">
        <v>30418682.6483</v>
      </c>
      <c r="S367" s="5">
        <f t="shared" si="38"/>
        <v>185059755.45819998</v>
      </c>
    </row>
    <row r="368" spans="1:19" ht="24.95" customHeight="1" x14ac:dyDescent="0.2">
      <c r="A368" s="135"/>
      <c r="B368" s="130"/>
      <c r="C368" s="1">
        <v>4</v>
      </c>
      <c r="D368" s="4" t="s">
        <v>398</v>
      </c>
      <c r="E368" s="4">
        <v>138384204.93939999</v>
      </c>
      <c r="F368" s="4">
        <v>0</v>
      </c>
      <c r="G368" s="4">
        <v>229305.2873</v>
      </c>
      <c r="H368" s="4">
        <v>31275628.934099998</v>
      </c>
      <c r="I368" s="5">
        <f t="shared" si="37"/>
        <v>169889139.16079998</v>
      </c>
      <c r="J368" s="7"/>
      <c r="K368" s="127"/>
      <c r="L368" s="130"/>
      <c r="M368" s="8">
        <v>13</v>
      </c>
      <c r="N368" s="4" t="s">
        <v>750</v>
      </c>
      <c r="O368" s="4">
        <v>132692065.62540001</v>
      </c>
      <c r="P368" s="4">
        <v>0</v>
      </c>
      <c r="Q368" s="4">
        <v>219873.30300000001</v>
      </c>
      <c r="R368" s="4">
        <v>28853749.2601</v>
      </c>
      <c r="S368" s="5">
        <f t="shared" si="38"/>
        <v>161765688.18850002</v>
      </c>
    </row>
    <row r="369" spans="1:19" ht="24.95" customHeight="1" x14ac:dyDescent="0.2">
      <c r="A369" s="135"/>
      <c r="B369" s="130"/>
      <c r="C369" s="1">
        <v>5</v>
      </c>
      <c r="D369" s="4" t="s">
        <v>399</v>
      </c>
      <c r="E369" s="4">
        <v>227497385.76409999</v>
      </c>
      <c r="F369" s="4">
        <v>0</v>
      </c>
      <c r="G369" s="4">
        <v>376967.54060000001</v>
      </c>
      <c r="H369" s="4">
        <v>52930756.616599999</v>
      </c>
      <c r="I369" s="5">
        <f t="shared" si="37"/>
        <v>280805109.92129999</v>
      </c>
      <c r="J369" s="7"/>
      <c r="K369" s="127"/>
      <c r="L369" s="130"/>
      <c r="M369" s="8">
        <v>14</v>
      </c>
      <c r="N369" s="4" t="s">
        <v>751</v>
      </c>
      <c r="O369" s="4">
        <v>190062538.7286</v>
      </c>
      <c r="P369" s="4">
        <v>0</v>
      </c>
      <c r="Q369" s="4">
        <v>314937.27960000001</v>
      </c>
      <c r="R369" s="4">
        <v>37619654.571900003</v>
      </c>
      <c r="S369" s="5">
        <f t="shared" si="38"/>
        <v>227997130.5801</v>
      </c>
    </row>
    <row r="370" spans="1:19" ht="24.95" customHeight="1" x14ac:dyDescent="0.2">
      <c r="A370" s="135"/>
      <c r="B370" s="130"/>
      <c r="C370" s="1">
        <v>6</v>
      </c>
      <c r="D370" s="4" t="s">
        <v>400</v>
      </c>
      <c r="E370" s="4">
        <v>152402727.0623</v>
      </c>
      <c r="F370" s="4">
        <v>0</v>
      </c>
      <c r="G370" s="4">
        <v>252534.24789999999</v>
      </c>
      <c r="H370" s="4">
        <v>36907599.008900002</v>
      </c>
      <c r="I370" s="5">
        <f t="shared" si="37"/>
        <v>189562860.31910002</v>
      </c>
      <c r="J370" s="7"/>
      <c r="K370" s="127"/>
      <c r="L370" s="130"/>
      <c r="M370" s="8">
        <v>15</v>
      </c>
      <c r="N370" s="4" t="s">
        <v>752</v>
      </c>
      <c r="O370" s="4">
        <v>125994983.766</v>
      </c>
      <c r="P370" s="4">
        <v>0</v>
      </c>
      <c r="Q370" s="4">
        <v>208776.1097</v>
      </c>
      <c r="R370" s="4">
        <v>27303665.7533</v>
      </c>
      <c r="S370" s="5">
        <f t="shared" si="38"/>
        <v>153507425.62900001</v>
      </c>
    </row>
    <row r="371" spans="1:19" ht="24.95" customHeight="1" x14ac:dyDescent="0.2">
      <c r="A371" s="135"/>
      <c r="B371" s="130"/>
      <c r="C371" s="1">
        <v>7</v>
      </c>
      <c r="D371" s="4" t="s">
        <v>401</v>
      </c>
      <c r="E371" s="4">
        <v>132894878.2411</v>
      </c>
      <c r="F371" s="4">
        <v>0</v>
      </c>
      <c r="G371" s="4">
        <v>220209.36739999999</v>
      </c>
      <c r="H371" s="4">
        <v>34293680.850400001</v>
      </c>
      <c r="I371" s="5">
        <f t="shared" si="37"/>
        <v>167408768.4589</v>
      </c>
      <c r="J371" s="7"/>
      <c r="K371" s="128"/>
      <c r="L371" s="131"/>
      <c r="M371" s="8">
        <v>16</v>
      </c>
      <c r="N371" s="4" t="s">
        <v>753</v>
      </c>
      <c r="O371" s="4">
        <v>136679317.8382</v>
      </c>
      <c r="P371" s="4">
        <v>0</v>
      </c>
      <c r="Q371" s="4">
        <v>226480.25659999999</v>
      </c>
      <c r="R371" s="4">
        <v>29877170.535999998</v>
      </c>
      <c r="S371" s="5">
        <f t="shared" si="38"/>
        <v>166782968.63080001</v>
      </c>
    </row>
    <row r="372" spans="1:19" ht="24.95" customHeight="1" x14ac:dyDescent="0.2">
      <c r="A372" s="135"/>
      <c r="B372" s="130"/>
      <c r="C372" s="1">
        <v>8</v>
      </c>
      <c r="D372" s="4" t="s">
        <v>402</v>
      </c>
      <c r="E372" s="4">
        <v>177073711.84580001</v>
      </c>
      <c r="F372" s="4">
        <v>0</v>
      </c>
      <c r="G372" s="4">
        <v>293414.54379999998</v>
      </c>
      <c r="H372" s="4">
        <v>42658300.326899998</v>
      </c>
      <c r="I372" s="5">
        <f t="shared" si="37"/>
        <v>220025426.71650001</v>
      </c>
      <c r="J372" s="7"/>
      <c r="K372" s="14"/>
      <c r="L372" s="132" t="s">
        <v>844</v>
      </c>
      <c r="M372" s="133"/>
      <c r="N372" s="134"/>
      <c r="O372" s="10">
        <f>SUM(O356:O371)</f>
        <v>2530517271.0276999</v>
      </c>
      <c r="P372" s="10">
        <f t="shared" ref="P372:S372" si="43">SUM(P356:P371)</f>
        <v>0</v>
      </c>
      <c r="Q372" s="10">
        <f t="shared" si="43"/>
        <v>4193115.7538000001</v>
      </c>
      <c r="R372" s="10">
        <f t="shared" si="43"/>
        <v>495863265.59710002</v>
      </c>
      <c r="S372" s="10">
        <f t="shared" si="43"/>
        <v>3030573652.3786001</v>
      </c>
    </row>
    <row r="373" spans="1:19" ht="24.95" customHeight="1" x14ac:dyDescent="0.2">
      <c r="A373" s="135"/>
      <c r="B373" s="130"/>
      <c r="C373" s="1">
        <v>9</v>
      </c>
      <c r="D373" s="4" t="s">
        <v>403</v>
      </c>
      <c r="E373" s="4">
        <v>195330723.7766</v>
      </c>
      <c r="F373" s="4">
        <v>0</v>
      </c>
      <c r="G373" s="4">
        <v>323666.7635</v>
      </c>
      <c r="H373" s="4">
        <v>40321579.9538</v>
      </c>
      <c r="I373" s="5">
        <f t="shared" si="37"/>
        <v>235975970.4939</v>
      </c>
      <c r="J373" s="7"/>
      <c r="K373" s="126">
        <v>35</v>
      </c>
      <c r="L373" s="129" t="s">
        <v>57</v>
      </c>
      <c r="M373" s="8">
        <v>1</v>
      </c>
      <c r="N373" s="4" t="s">
        <v>754</v>
      </c>
      <c r="O373" s="4">
        <v>141249947.21610001</v>
      </c>
      <c r="P373" s="4">
        <v>0</v>
      </c>
      <c r="Q373" s="4">
        <v>234053.87729999999</v>
      </c>
      <c r="R373" s="4">
        <v>30805461.470899999</v>
      </c>
      <c r="S373" s="5">
        <f t="shared" si="38"/>
        <v>172289462.5643</v>
      </c>
    </row>
    <row r="374" spans="1:19" ht="24.95" customHeight="1" x14ac:dyDescent="0.2">
      <c r="A374" s="135"/>
      <c r="B374" s="130"/>
      <c r="C374" s="1">
        <v>10</v>
      </c>
      <c r="D374" s="4" t="s">
        <v>404</v>
      </c>
      <c r="E374" s="4">
        <v>184529109.1444</v>
      </c>
      <c r="F374" s="4">
        <v>0</v>
      </c>
      <c r="G374" s="4">
        <v>305768.28039999999</v>
      </c>
      <c r="H374" s="4">
        <v>48012326.731799997</v>
      </c>
      <c r="I374" s="5">
        <f t="shared" si="37"/>
        <v>232847204.1566</v>
      </c>
      <c r="J374" s="7"/>
      <c r="K374" s="127"/>
      <c r="L374" s="130"/>
      <c r="M374" s="8">
        <v>2</v>
      </c>
      <c r="N374" s="4" t="s">
        <v>755</v>
      </c>
      <c r="O374" s="4">
        <v>156307050.80849999</v>
      </c>
      <c r="P374" s="4">
        <v>0</v>
      </c>
      <c r="Q374" s="4">
        <v>259003.7874</v>
      </c>
      <c r="R374" s="4">
        <v>28726613.6952</v>
      </c>
      <c r="S374" s="5">
        <f t="shared" si="38"/>
        <v>185292668.2911</v>
      </c>
    </row>
    <row r="375" spans="1:19" ht="24.95" customHeight="1" x14ac:dyDescent="0.2">
      <c r="A375" s="135"/>
      <c r="B375" s="130"/>
      <c r="C375" s="1">
        <v>11</v>
      </c>
      <c r="D375" s="4" t="s">
        <v>405</v>
      </c>
      <c r="E375" s="4">
        <v>197013689.51769999</v>
      </c>
      <c r="F375" s="4">
        <v>0</v>
      </c>
      <c r="G375" s="4">
        <v>326455.47009999998</v>
      </c>
      <c r="H375" s="4">
        <v>51043058.683700003</v>
      </c>
      <c r="I375" s="5">
        <f t="shared" si="37"/>
        <v>248383203.67149997</v>
      </c>
      <c r="J375" s="7"/>
      <c r="K375" s="127"/>
      <c r="L375" s="130"/>
      <c r="M375" s="8">
        <v>3</v>
      </c>
      <c r="N375" s="4" t="s">
        <v>756</v>
      </c>
      <c r="O375" s="4">
        <v>130874315.443</v>
      </c>
      <c r="P375" s="4">
        <v>0</v>
      </c>
      <c r="Q375" s="4">
        <v>216861.2561</v>
      </c>
      <c r="R375" s="4">
        <v>27295193.624000002</v>
      </c>
      <c r="S375" s="5">
        <f t="shared" si="38"/>
        <v>158386370.3231</v>
      </c>
    </row>
    <row r="376" spans="1:19" ht="24.95" customHeight="1" x14ac:dyDescent="0.2">
      <c r="A376" s="135"/>
      <c r="B376" s="130"/>
      <c r="C376" s="1">
        <v>12</v>
      </c>
      <c r="D376" s="4" t="s">
        <v>406</v>
      </c>
      <c r="E376" s="4">
        <v>170254120.89649999</v>
      </c>
      <c r="F376" s="4">
        <v>0</v>
      </c>
      <c r="G376" s="4">
        <v>282114.35060000001</v>
      </c>
      <c r="H376" s="4">
        <v>40095712.580200002</v>
      </c>
      <c r="I376" s="5">
        <f t="shared" si="37"/>
        <v>210631947.82730001</v>
      </c>
      <c r="J376" s="7"/>
      <c r="K376" s="127"/>
      <c r="L376" s="130"/>
      <c r="M376" s="8">
        <v>4</v>
      </c>
      <c r="N376" s="4" t="s">
        <v>757</v>
      </c>
      <c r="O376" s="4">
        <v>146531518.93970001</v>
      </c>
      <c r="P376" s="4">
        <v>0</v>
      </c>
      <c r="Q376" s="4">
        <v>242805.54319999999</v>
      </c>
      <c r="R376" s="4">
        <v>30609700.706099998</v>
      </c>
      <c r="S376" s="5">
        <f t="shared" si="38"/>
        <v>177384025.18899998</v>
      </c>
    </row>
    <row r="377" spans="1:19" ht="24.95" customHeight="1" x14ac:dyDescent="0.2">
      <c r="A377" s="135"/>
      <c r="B377" s="130"/>
      <c r="C377" s="1">
        <v>13</v>
      </c>
      <c r="D377" s="4" t="s">
        <v>407</v>
      </c>
      <c r="E377" s="4">
        <v>147502670.7841</v>
      </c>
      <c r="F377" s="4">
        <v>0</v>
      </c>
      <c r="G377" s="4">
        <v>244414.7604</v>
      </c>
      <c r="H377" s="4">
        <v>38850492.3913</v>
      </c>
      <c r="I377" s="5">
        <f t="shared" si="37"/>
        <v>186597577.93579999</v>
      </c>
      <c r="J377" s="7"/>
      <c r="K377" s="127"/>
      <c r="L377" s="130"/>
      <c r="M377" s="8">
        <v>5</v>
      </c>
      <c r="N377" s="4" t="s">
        <v>758</v>
      </c>
      <c r="O377" s="4">
        <v>205521665.0372</v>
      </c>
      <c r="P377" s="4">
        <v>0</v>
      </c>
      <c r="Q377" s="4">
        <v>340553.34899999999</v>
      </c>
      <c r="R377" s="4">
        <v>41721005.773699999</v>
      </c>
      <c r="S377" s="5">
        <f t="shared" si="38"/>
        <v>247583224.15990001</v>
      </c>
    </row>
    <row r="378" spans="1:19" ht="24.95" customHeight="1" x14ac:dyDescent="0.2">
      <c r="A378" s="135"/>
      <c r="B378" s="130"/>
      <c r="C378" s="1">
        <v>14</v>
      </c>
      <c r="D378" s="4" t="s">
        <v>408</v>
      </c>
      <c r="E378" s="4">
        <v>151879335.99110001</v>
      </c>
      <c r="F378" s="4">
        <v>0</v>
      </c>
      <c r="G378" s="4">
        <v>251666.97880000001</v>
      </c>
      <c r="H378" s="4">
        <v>35285774.9793</v>
      </c>
      <c r="I378" s="5">
        <f t="shared" si="37"/>
        <v>187416777.9492</v>
      </c>
      <c r="J378" s="7"/>
      <c r="K378" s="127"/>
      <c r="L378" s="130"/>
      <c r="M378" s="8">
        <v>6</v>
      </c>
      <c r="N378" s="4" t="s">
        <v>759</v>
      </c>
      <c r="O378" s="4">
        <v>170324378.66670001</v>
      </c>
      <c r="P378" s="4">
        <v>0</v>
      </c>
      <c r="Q378" s="4">
        <v>282230.76899999997</v>
      </c>
      <c r="R378" s="4">
        <v>31992977.326299999</v>
      </c>
      <c r="S378" s="5">
        <f t="shared" si="38"/>
        <v>202599586.76199999</v>
      </c>
    </row>
    <row r="379" spans="1:19" ht="24.95" customHeight="1" x14ac:dyDescent="0.2">
      <c r="A379" s="135"/>
      <c r="B379" s="130"/>
      <c r="C379" s="1">
        <v>15</v>
      </c>
      <c r="D379" s="4" t="s">
        <v>409</v>
      </c>
      <c r="E379" s="4">
        <v>175815199.4716</v>
      </c>
      <c r="F379" s="4">
        <v>0</v>
      </c>
      <c r="G379" s="4">
        <v>291329.16460000002</v>
      </c>
      <c r="H379" s="4">
        <v>42882743.739299998</v>
      </c>
      <c r="I379" s="5">
        <f t="shared" si="37"/>
        <v>218989272.37550002</v>
      </c>
      <c r="J379" s="7"/>
      <c r="K379" s="127"/>
      <c r="L379" s="130"/>
      <c r="M379" s="8">
        <v>7</v>
      </c>
      <c r="N379" s="4" t="s">
        <v>760</v>
      </c>
      <c r="O379" s="4">
        <v>156812575.9145</v>
      </c>
      <c r="P379" s="4">
        <v>0</v>
      </c>
      <c r="Q379" s="4">
        <v>259841.4522</v>
      </c>
      <c r="R379" s="4">
        <v>30148133.845600002</v>
      </c>
      <c r="S379" s="5">
        <f t="shared" si="38"/>
        <v>187220551.2123</v>
      </c>
    </row>
    <row r="380" spans="1:19" ht="24.95" customHeight="1" x14ac:dyDescent="0.2">
      <c r="A380" s="135"/>
      <c r="B380" s="130"/>
      <c r="C380" s="1">
        <v>16</v>
      </c>
      <c r="D380" s="4" t="s">
        <v>410</v>
      </c>
      <c r="E380" s="4">
        <v>136368167.96160001</v>
      </c>
      <c r="F380" s="4">
        <v>0</v>
      </c>
      <c r="G380" s="4">
        <v>225964.6753</v>
      </c>
      <c r="H380" s="4">
        <v>33182652.055100001</v>
      </c>
      <c r="I380" s="5">
        <f t="shared" si="37"/>
        <v>169776784.692</v>
      </c>
      <c r="J380" s="7"/>
      <c r="K380" s="127"/>
      <c r="L380" s="130"/>
      <c r="M380" s="8">
        <v>8</v>
      </c>
      <c r="N380" s="4" t="s">
        <v>761</v>
      </c>
      <c r="O380" s="4">
        <v>136237964.10519999</v>
      </c>
      <c r="P380" s="4">
        <v>0</v>
      </c>
      <c r="Q380" s="4">
        <v>225748.92499999999</v>
      </c>
      <c r="R380" s="4">
        <v>28345941.394000001</v>
      </c>
      <c r="S380" s="5">
        <f t="shared" si="38"/>
        <v>164809654.4242</v>
      </c>
    </row>
    <row r="381" spans="1:19" ht="24.95" customHeight="1" x14ac:dyDescent="0.2">
      <c r="A381" s="135"/>
      <c r="B381" s="130"/>
      <c r="C381" s="1">
        <v>17</v>
      </c>
      <c r="D381" s="4" t="s">
        <v>411</v>
      </c>
      <c r="E381" s="4">
        <v>189745810.84290001</v>
      </c>
      <c r="F381" s="4">
        <v>0</v>
      </c>
      <c r="G381" s="4">
        <v>314412.45539999998</v>
      </c>
      <c r="H381" s="4">
        <v>46213185.625600003</v>
      </c>
      <c r="I381" s="5">
        <f t="shared" si="37"/>
        <v>236273408.92390001</v>
      </c>
      <c r="J381" s="7"/>
      <c r="K381" s="127"/>
      <c r="L381" s="130"/>
      <c r="M381" s="8">
        <v>9</v>
      </c>
      <c r="N381" s="4" t="s">
        <v>762</v>
      </c>
      <c r="O381" s="4">
        <v>179676075.39840001</v>
      </c>
      <c r="P381" s="4">
        <v>0</v>
      </c>
      <c r="Q381" s="4">
        <v>297726.71029999998</v>
      </c>
      <c r="R381" s="4">
        <v>36860754.876100004</v>
      </c>
      <c r="S381" s="5">
        <f t="shared" si="38"/>
        <v>216834556.98480001</v>
      </c>
    </row>
    <row r="382" spans="1:19" ht="24.95" customHeight="1" x14ac:dyDescent="0.2">
      <c r="A382" s="135"/>
      <c r="B382" s="130"/>
      <c r="C382" s="1">
        <v>18</v>
      </c>
      <c r="D382" s="4" t="s">
        <v>412</v>
      </c>
      <c r="E382" s="4">
        <v>127625711.3434</v>
      </c>
      <c r="F382" s="4">
        <v>0</v>
      </c>
      <c r="G382" s="4">
        <v>211478.25659999999</v>
      </c>
      <c r="H382" s="4">
        <v>33675410.4472</v>
      </c>
      <c r="I382" s="5">
        <f t="shared" si="37"/>
        <v>161512600.04720002</v>
      </c>
      <c r="J382" s="7"/>
      <c r="K382" s="127"/>
      <c r="L382" s="130"/>
      <c r="M382" s="8">
        <v>10</v>
      </c>
      <c r="N382" s="4" t="s">
        <v>763</v>
      </c>
      <c r="O382" s="4">
        <v>126717377.12620001</v>
      </c>
      <c r="P382" s="4">
        <v>0</v>
      </c>
      <c r="Q382" s="4">
        <v>209973.12940000001</v>
      </c>
      <c r="R382" s="4">
        <v>28582047.7269</v>
      </c>
      <c r="S382" s="5">
        <f t="shared" si="38"/>
        <v>155509397.98250002</v>
      </c>
    </row>
    <row r="383" spans="1:19" ht="24.95" customHeight="1" x14ac:dyDescent="0.2">
      <c r="A383" s="135"/>
      <c r="B383" s="130"/>
      <c r="C383" s="1">
        <v>19</v>
      </c>
      <c r="D383" s="4" t="s">
        <v>413</v>
      </c>
      <c r="E383" s="4">
        <v>168401963.33469999</v>
      </c>
      <c r="F383" s="4">
        <v>0</v>
      </c>
      <c r="G383" s="4">
        <v>279045.28989999997</v>
      </c>
      <c r="H383" s="4">
        <v>43209983.590800002</v>
      </c>
      <c r="I383" s="5">
        <f t="shared" si="37"/>
        <v>211890992.21539998</v>
      </c>
      <c r="J383" s="7"/>
      <c r="K383" s="127"/>
      <c r="L383" s="130"/>
      <c r="M383" s="8">
        <v>11</v>
      </c>
      <c r="N383" s="4" t="s">
        <v>764</v>
      </c>
      <c r="O383" s="4">
        <v>121375100.09289999</v>
      </c>
      <c r="P383" s="4">
        <v>0</v>
      </c>
      <c r="Q383" s="4">
        <v>201120.87359999999</v>
      </c>
      <c r="R383" s="4">
        <v>25504528.477499999</v>
      </c>
      <c r="S383" s="5">
        <f t="shared" si="38"/>
        <v>147080749.44400001</v>
      </c>
    </row>
    <row r="384" spans="1:19" ht="24.95" customHeight="1" x14ac:dyDescent="0.2">
      <c r="A384" s="135"/>
      <c r="B384" s="130"/>
      <c r="C384" s="1">
        <v>20</v>
      </c>
      <c r="D384" s="4" t="s">
        <v>414</v>
      </c>
      <c r="E384" s="4">
        <v>141192763.9698</v>
      </c>
      <c r="F384" s="4">
        <v>0</v>
      </c>
      <c r="G384" s="4">
        <v>233959.12359999999</v>
      </c>
      <c r="H384" s="4">
        <v>33883851.2478</v>
      </c>
      <c r="I384" s="5">
        <f t="shared" si="37"/>
        <v>175310574.34119999</v>
      </c>
      <c r="J384" s="7"/>
      <c r="K384" s="127"/>
      <c r="L384" s="130"/>
      <c r="M384" s="8">
        <v>12</v>
      </c>
      <c r="N384" s="4" t="s">
        <v>765</v>
      </c>
      <c r="O384" s="4">
        <v>130132668.78380001</v>
      </c>
      <c r="P384" s="4">
        <v>0</v>
      </c>
      <c r="Q384" s="4">
        <v>215632.3333</v>
      </c>
      <c r="R384" s="4">
        <v>27282242.3576</v>
      </c>
      <c r="S384" s="5">
        <f t="shared" si="38"/>
        <v>157630543.4747</v>
      </c>
    </row>
    <row r="385" spans="1:19" ht="24.95" customHeight="1" x14ac:dyDescent="0.2">
      <c r="A385" s="135"/>
      <c r="B385" s="130"/>
      <c r="C385" s="1">
        <v>21</v>
      </c>
      <c r="D385" s="4" t="s">
        <v>415</v>
      </c>
      <c r="E385" s="4">
        <v>179969267.35179999</v>
      </c>
      <c r="F385" s="4">
        <v>0</v>
      </c>
      <c r="G385" s="4">
        <v>298212.53499999997</v>
      </c>
      <c r="H385" s="4">
        <v>43643884.918899998</v>
      </c>
      <c r="I385" s="5">
        <f t="shared" si="37"/>
        <v>223911364.8057</v>
      </c>
      <c r="J385" s="7"/>
      <c r="K385" s="127"/>
      <c r="L385" s="130"/>
      <c r="M385" s="8">
        <v>13</v>
      </c>
      <c r="N385" s="4" t="s">
        <v>766</v>
      </c>
      <c r="O385" s="4">
        <v>141534668.50299999</v>
      </c>
      <c r="P385" s="4">
        <v>0</v>
      </c>
      <c r="Q385" s="4">
        <v>234525.666</v>
      </c>
      <c r="R385" s="4">
        <v>31541174.771400001</v>
      </c>
      <c r="S385" s="5">
        <f t="shared" si="38"/>
        <v>173310368.9404</v>
      </c>
    </row>
    <row r="386" spans="1:19" ht="24.95" customHeight="1" x14ac:dyDescent="0.2">
      <c r="A386" s="135"/>
      <c r="B386" s="130"/>
      <c r="C386" s="1">
        <v>22</v>
      </c>
      <c r="D386" s="4" t="s">
        <v>416</v>
      </c>
      <c r="E386" s="4">
        <v>201349327.345</v>
      </c>
      <c r="F386" s="4">
        <v>0</v>
      </c>
      <c r="G386" s="4">
        <v>333639.70529999997</v>
      </c>
      <c r="H386" s="4">
        <v>45210242.268299997</v>
      </c>
      <c r="I386" s="5">
        <f t="shared" si="37"/>
        <v>246893209.3186</v>
      </c>
      <c r="J386" s="7"/>
      <c r="K386" s="127"/>
      <c r="L386" s="130"/>
      <c r="M386" s="8">
        <v>14</v>
      </c>
      <c r="N386" s="4" t="s">
        <v>767</v>
      </c>
      <c r="O386" s="4">
        <v>155742801.89559999</v>
      </c>
      <c r="P386" s="4">
        <v>0</v>
      </c>
      <c r="Q386" s="4">
        <v>258068.8161</v>
      </c>
      <c r="R386" s="4">
        <v>35287142.1052</v>
      </c>
      <c r="S386" s="5">
        <f t="shared" si="38"/>
        <v>191288012.81689999</v>
      </c>
    </row>
    <row r="387" spans="1:19" ht="24.95" customHeight="1" x14ac:dyDescent="0.2">
      <c r="A387" s="135"/>
      <c r="B387" s="131"/>
      <c r="C387" s="1">
        <v>23</v>
      </c>
      <c r="D387" s="4" t="s">
        <v>417</v>
      </c>
      <c r="E387" s="4">
        <v>205595059.3003</v>
      </c>
      <c r="F387" s="4">
        <v>0</v>
      </c>
      <c r="G387" s="4">
        <v>340674.96470000001</v>
      </c>
      <c r="H387" s="4">
        <v>51436885.674400002</v>
      </c>
      <c r="I387" s="5">
        <f t="shared" si="37"/>
        <v>257372619.93940002</v>
      </c>
      <c r="J387" s="7"/>
      <c r="K387" s="127"/>
      <c r="L387" s="130"/>
      <c r="M387" s="8">
        <v>15</v>
      </c>
      <c r="N387" s="4" t="s">
        <v>768</v>
      </c>
      <c r="O387" s="4">
        <v>144449891.08180001</v>
      </c>
      <c r="P387" s="4">
        <v>0</v>
      </c>
      <c r="Q387" s="4">
        <v>239356.2458</v>
      </c>
      <c r="R387" s="4">
        <v>26562192.630600002</v>
      </c>
      <c r="S387" s="5">
        <f t="shared" si="38"/>
        <v>171251439.95820001</v>
      </c>
    </row>
    <row r="388" spans="1:19" ht="24.95" customHeight="1" x14ac:dyDescent="0.2">
      <c r="A388" s="1"/>
      <c r="B388" s="132" t="s">
        <v>828</v>
      </c>
      <c r="C388" s="133"/>
      <c r="D388" s="134"/>
      <c r="E388" s="10">
        <f>SUM(E365:E387)</f>
        <v>4011289378.8697996</v>
      </c>
      <c r="F388" s="10">
        <f t="shared" ref="F388:I388" si="44">SUM(F365:F387)</f>
        <v>0</v>
      </c>
      <c r="G388" s="10">
        <f t="shared" si="44"/>
        <v>6646783.5965000009</v>
      </c>
      <c r="H388" s="10">
        <f t="shared" si="44"/>
        <v>957791808.43839991</v>
      </c>
      <c r="I388" s="10">
        <f t="shared" si="44"/>
        <v>4975727970.9047003</v>
      </c>
      <c r="J388" s="20"/>
      <c r="K388" s="127"/>
      <c r="L388" s="130"/>
      <c r="M388" s="8">
        <v>16</v>
      </c>
      <c r="N388" s="4" t="s">
        <v>769</v>
      </c>
      <c r="O388" s="4">
        <v>150541544.23339999</v>
      </c>
      <c r="P388" s="4">
        <v>0</v>
      </c>
      <c r="Q388" s="4">
        <v>249450.2322</v>
      </c>
      <c r="R388" s="4">
        <v>29858798.4859</v>
      </c>
      <c r="S388" s="5">
        <f t="shared" si="38"/>
        <v>180649792.9515</v>
      </c>
    </row>
    <row r="389" spans="1:19" ht="24.95" customHeight="1" x14ac:dyDescent="0.2">
      <c r="A389" s="135">
        <v>19</v>
      </c>
      <c r="B389" s="129" t="s">
        <v>41</v>
      </c>
      <c r="C389" s="1">
        <v>1</v>
      </c>
      <c r="D389" s="4" t="s">
        <v>418</v>
      </c>
      <c r="E389" s="4">
        <v>131934486.256</v>
      </c>
      <c r="F389" s="4">
        <v>0</v>
      </c>
      <c r="G389" s="4">
        <v>218617.97949999999</v>
      </c>
      <c r="H389" s="4">
        <v>34163680.8442</v>
      </c>
      <c r="I389" s="5">
        <f t="shared" si="37"/>
        <v>166316785.07969999</v>
      </c>
      <c r="J389" s="7"/>
      <c r="K389" s="128"/>
      <c r="L389" s="131"/>
      <c r="M389" s="8">
        <v>17</v>
      </c>
      <c r="N389" s="4" t="s">
        <v>770</v>
      </c>
      <c r="O389" s="4">
        <v>150183804.85929999</v>
      </c>
      <c r="P389" s="4">
        <v>0</v>
      </c>
      <c r="Q389" s="4">
        <v>248857.45110000001</v>
      </c>
      <c r="R389" s="4">
        <v>28859652.358399998</v>
      </c>
      <c r="S389" s="5">
        <f t="shared" si="38"/>
        <v>179292314.66879997</v>
      </c>
    </row>
    <row r="390" spans="1:19" ht="24.95" customHeight="1" x14ac:dyDescent="0.2">
      <c r="A390" s="135"/>
      <c r="B390" s="130"/>
      <c r="C390" s="1">
        <v>2</v>
      </c>
      <c r="D390" s="4" t="s">
        <v>419</v>
      </c>
      <c r="E390" s="4">
        <v>135135586.95289999</v>
      </c>
      <c r="F390" s="4">
        <v>0</v>
      </c>
      <c r="G390" s="4">
        <v>223922.2648</v>
      </c>
      <c r="H390" s="4">
        <v>35249688.6065</v>
      </c>
      <c r="I390" s="5">
        <f t="shared" si="37"/>
        <v>170609197.8242</v>
      </c>
      <c r="J390" s="7"/>
      <c r="K390" s="14"/>
      <c r="L390" s="132" t="s">
        <v>845</v>
      </c>
      <c r="M390" s="133"/>
      <c r="N390" s="134"/>
      <c r="O390" s="10">
        <f>SUM(O373:O389)</f>
        <v>2544213348.1053004</v>
      </c>
      <c r="P390" s="10">
        <f t="shared" ref="P390:S390" si="45">SUM(P373:P389)</f>
        <v>0</v>
      </c>
      <c r="Q390" s="10">
        <f t="shared" si="45"/>
        <v>4215810.4170000004</v>
      </c>
      <c r="R390" s="10">
        <f t="shared" si="45"/>
        <v>519983561.62539989</v>
      </c>
      <c r="S390" s="10">
        <f t="shared" si="45"/>
        <v>3068412720.1477003</v>
      </c>
    </row>
    <row r="391" spans="1:19" ht="24.95" customHeight="1" x14ac:dyDescent="0.2">
      <c r="A391" s="135"/>
      <c r="B391" s="130"/>
      <c r="C391" s="1">
        <v>3</v>
      </c>
      <c r="D391" s="4" t="s">
        <v>420</v>
      </c>
      <c r="E391" s="4">
        <v>123217031.4941</v>
      </c>
      <c r="F391" s="4">
        <v>0</v>
      </c>
      <c r="G391" s="4">
        <v>204172.98939999999</v>
      </c>
      <c r="H391" s="4">
        <v>33398132.165600002</v>
      </c>
      <c r="I391" s="5">
        <f t="shared" si="37"/>
        <v>156819336.64910001</v>
      </c>
      <c r="J391" s="7"/>
      <c r="K391" s="126">
        <v>36</v>
      </c>
      <c r="L391" s="129" t="s">
        <v>58</v>
      </c>
      <c r="M391" s="8">
        <v>1</v>
      </c>
      <c r="N391" s="4" t="s">
        <v>771</v>
      </c>
      <c r="O391" s="4">
        <v>141363573.39739999</v>
      </c>
      <c r="P391" s="4">
        <v>0</v>
      </c>
      <c r="Q391" s="4">
        <v>234242.1581</v>
      </c>
      <c r="R391" s="4">
        <v>30261572.532900002</v>
      </c>
      <c r="S391" s="5">
        <f t="shared" si="38"/>
        <v>171859388.08840001</v>
      </c>
    </row>
    <row r="392" spans="1:19" ht="24.95" customHeight="1" x14ac:dyDescent="0.2">
      <c r="A392" s="135"/>
      <c r="B392" s="130"/>
      <c r="C392" s="1">
        <v>4</v>
      </c>
      <c r="D392" s="4" t="s">
        <v>421</v>
      </c>
      <c r="E392" s="4">
        <v>133673444.5082</v>
      </c>
      <c r="F392" s="4">
        <v>0</v>
      </c>
      <c r="G392" s="4">
        <v>221499.46669999999</v>
      </c>
      <c r="H392" s="4">
        <v>35161945.471799999</v>
      </c>
      <c r="I392" s="5">
        <f t="shared" si="37"/>
        <v>169056889.44670001</v>
      </c>
      <c r="J392" s="7"/>
      <c r="K392" s="127"/>
      <c r="L392" s="130"/>
      <c r="M392" s="8">
        <v>2</v>
      </c>
      <c r="N392" s="4" t="s">
        <v>772</v>
      </c>
      <c r="O392" s="4">
        <v>136875270.54769999</v>
      </c>
      <c r="P392" s="4">
        <v>0</v>
      </c>
      <c r="Q392" s="4">
        <v>226804.954</v>
      </c>
      <c r="R392" s="4">
        <v>33287490.139699999</v>
      </c>
      <c r="S392" s="5">
        <f t="shared" si="38"/>
        <v>170389565.64139998</v>
      </c>
    </row>
    <row r="393" spans="1:19" ht="24.95" customHeight="1" x14ac:dyDescent="0.2">
      <c r="A393" s="135"/>
      <c r="B393" s="130"/>
      <c r="C393" s="1">
        <v>5</v>
      </c>
      <c r="D393" s="4" t="s">
        <v>422</v>
      </c>
      <c r="E393" s="4">
        <v>162016615.16010001</v>
      </c>
      <c r="F393" s="4">
        <v>0</v>
      </c>
      <c r="G393" s="4">
        <v>268464.64520000003</v>
      </c>
      <c r="H393" s="4">
        <v>41145294.931199998</v>
      </c>
      <c r="I393" s="5">
        <f t="shared" ref="I393:I413" si="46">E393+F393+G393+H393</f>
        <v>203430374.73650002</v>
      </c>
      <c r="J393" s="7"/>
      <c r="K393" s="127"/>
      <c r="L393" s="130"/>
      <c r="M393" s="8">
        <v>3</v>
      </c>
      <c r="N393" s="4" t="s">
        <v>773</v>
      </c>
      <c r="O393" s="4">
        <v>161535239.0643</v>
      </c>
      <c r="P393" s="4">
        <v>0</v>
      </c>
      <c r="Q393" s="4">
        <v>267666.99579999998</v>
      </c>
      <c r="R393" s="4">
        <v>34964238.387999997</v>
      </c>
      <c r="S393" s="5">
        <f t="shared" ref="S393:S413" si="47">O393+P393+Q393+R393</f>
        <v>196767144.44809997</v>
      </c>
    </row>
    <row r="394" spans="1:19" ht="24.95" customHeight="1" x14ac:dyDescent="0.2">
      <c r="A394" s="135"/>
      <c r="B394" s="130"/>
      <c r="C394" s="1">
        <v>6</v>
      </c>
      <c r="D394" s="4" t="s">
        <v>423</v>
      </c>
      <c r="E394" s="4">
        <v>129079434.2879</v>
      </c>
      <c r="F394" s="4">
        <v>0</v>
      </c>
      <c r="G394" s="4">
        <v>213887.1035</v>
      </c>
      <c r="H394" s="4">
        <v>33943577.123199999</v>
      </c>
      <c r="I394" s="5">
        <f t="shared" si="46"/>
        <v>163236898.51459998</v>
      </c>
      <c r="J394" s="7"/>
      <c r="K394" s="127"/>
      <c r="L394" s="130"/>
      <c r="M394" s="8">
        <v>4</v>
      </c>
      <c r="N394" s="4" t="s">
        <v>774</v>
      </c>
      <c r="O394" s="4">
        <v>178287778.44639999</v>
      </c>
      <c r="P394" s="4">
        <v>0</v>
      </c>
      <c r="Q394" s="4">
        <v>295426.27549999999</v>
      </c>
      <c r="R394" s="4">
        <v>38102648.931699999</v>
      </c>
      <c r="S394" s="5">
        <f t="shared" si="47"/>
        <v>216685853.65359998</v>
      </c>
    </row>
    <row r="395" spans="1:19" ht="24.95" customHeight="1" x14ac:dyDescent="0.2">
      <c r="A395" s="135"/>
      <c r="B395" s="130"/>
      <c r="C395" s="1">
        <v>7</v>
      </c>
      <c r="D395" s="4" t="s">
        <v>424</v>
      </c>
      <c r="E395" s="4">
        <v>208348246.84689999</v>
      </c>
      <c r="F395" s="4">
        <v>0</v>
      </c>
      <c r="G395" s="4">
        <v>345237.04940000002</v>
      </c>
      <c r="H395" s="4">
        <v>50752151.058899999</v>
      </c>
      <c r="I395" s="5">
        <f t="shared" si="46"/>
        <v>259445634.95519999</v>
      </c>
      <c r="J395" s="7"/>
      <c r="K395" s="127"/>
      <c r="L395" s="130"/>
      <c r="M395" s="8">
        <v>5</v>
      </c>
      <c r="N395" s="4" t="s">
        <v>775</v>
      </c>
      <c r="O395" s="4">
        <v>155180510.6999</v>
      </c>
      <c r="P395" s="4">
        <v>0</v>
      </c>
      <c r="Q395" s="4">
        <v>257137.0888</v>
      </c>
      <c r="R395" s="4">
        <v>34483210.724100001</v>
      </c>
      <c r="S395" s="5">
        <f t="shared" si="47"/>
        <v>189920858.51280001</v>
      </c>
    </row>
    <row r="396" spans="1:19" ht="24.95" customHeight="1" x14ac:dyDescent="0.2">
      <c r="A396" s="135"/>
      <c r="B396" s="130"/>
      <c r="C396" s="1">
        <v>8</v>
      </c>
      <c r="D396" s="4" t="s">
        <v>425</v>
      </c>
      <c r="E396" s="4">
        <v>141950949.7001</v>
      </c>
      <c r="F396" s="4">
        <v>0</v>
      </c>
      <c r="G396" s="4">
        <v>235215.45189999999</v>
      </c>
      <c r="H396" s="4">
        <v>36457682.380500004</v>
      </c>
      <c r="I396" s="5">
        <f t="shared" si="46"/>
        <v>178643847.53250003</v>
      </c>
      <c r="J396" s="7"/>
      <c r="K396" s="127"/>
      <c r="L396" s="130"/>
      <c r="M396" s="8">
        <v>6</v>
      </c>
      <c r="N396" s="4" t="s">
        <v>776</v>
      </c>
      <c r="O396" s="4">
        <v>215477080.18130001</v>
      </c>
      <c r="P396" s="4">
        <v>0</v>
      </c>
      <c r="Q396" s="4">
        <v>357049.66330000001</v>
      </c>
      <c r="R396" s="4">
        <v>46595221.495700002</v>
      </c>
      <c r="S396" s="5">
        <f t="shared" si="47"/>
        <v>262429351.34030002</v>
      </c>
    </row>
    <row r="397" spans="1:19" ht="24.95" customHeight="1" x14ac:dyDescent="0.2">
      <c r="A397" s="135"/>
      <c r="B397" s="130"/>
      <c r="C397" s="1">
        <v>9</v>
      </c>
      <c r="D397" s="4" t="s">
        <v>426</v>
      </c>
      <c r="E397" s="4">
        <v>152591760.7789</v>
      </c>
      <c r="F397" s="4">
        <v>0</v>
      </c>
      <c r="G397" s="4">
        <v>252847.4804</v>
      </c>
      <c r="H397" s="4">
        <v>37638959.9296</v>
      </c>
      <c r="I397" s="5">
        <f t="shared" si="46"/>
        <v>190483568.18889999</v>
      </c>
      <c r="J397" s="7"/>
      <c r="K397" s="127"/>
      <c r="L397" s="130"/>
      <c r="M397" s="8">
        <v>7</v>
      </c>
      <c r="N397" s="4" t="s">
        <v>777</v>
      </c>
      <c r="O397" s="4">
        <v>163645494.11210001</v>
      </c>
      <c r="P397" s="4">
        <v>0</v>
      </c>
      <c r="Q397" s="4">
        <v>271163.72899999999</v>
      </c>
      <c r="R397" s="4">
        <v>39692738.9683</v>
      </c>
      <c r="S397" s="5">
        <f t="shared" si="47"/>
        <v>203609396.80940002</v>
      </c>
    </row>
    <row r="398" spans="1:19" ht="24.95" customHeight="1" x14ac:dyDescent="0.2">
      <c r="A398" s="135"/>
      <c r="B398" s="130"/>
      <c r="C398" s="1">
        <v>10</v>
      </c>
      <c r="D398" s="4" t="s">
        <v>427</v>
      </c>
      <c r="E398" s="4">
        <v>153660470.23949999</v>
      </c>
      <c r="F398" s="4">
        <v>0</v>
      </c>
      <c r="G398" s="4">
        <v>254618.35250000001</v>
      </c>
      <c r="H398" s="4">
        <v>39163683.365000002</v>
      </c>
      <c r="I398" s="5">
        <f t="shared" si="46"/>
        <v>193078771.95699999</v>
      </c>
      <c r="J398" s="7"/>
      <c r="K398" s="127"/>
      <c r="L398" s="130"/>
      <c r="M398" s="8">
        <v>8</v>
      </c>
      <c r="N398" s="4" t="s">
        <v>386</v>
      </c>
      <c r="O398" s="4">
        <v>148471020.57589999</v>
      </c>
      <c r="P398" s="4">
        <v>0</v>
      </c>
      <c r="Q398" s="4">
        <v>246019.33470000001</v>
      </c>
      <c r="R398" s="4">
        <v>32725635.724199999</v>
      </c>
      <c r="S398" s="5">
        <f t="shared" si="47"/>
        <v>181442675.63479999</v>
      </c>
    </row>
    <row r="399" spans="1:19" ht="24.95" customHeight="1" x14ac:dyDescent="0.2">
      <c r="A399" s="135"/>
      <c r="B399" s="130"/>
      <c r="C399" s="1">
        <v>11</v>
      </c>
      <c r="D399" s="4" t="s">
        <v>428</v>
      </c>
      <c r="E399" s="4">
        <v>142422019.16909999</v>
      </c>
      <c r="F399" s="4">
        <v>0</v>
      </c>
      <c r="G399" s="4">
        <v>235996.02309999999</v>
      </c>
      <c r="H399" s="4">
        <v>32607087.800299998</v>
      </c>
      <c r="I399" s="5">
        <f t="shared" si="46"/>
        <v>175265102.99249998</v>
      </c>
      <c r="J399" s="7"/>
      <c r="K399" s="127"/>
      <c r="L399" s="130"/>
      <c r="M399" s="8">
        <v>9</v>
      </c>
      <c r="N399" s="4" t="s">
        <v>778</v>
      </c>
      <c r="O399" s="4">
        <v>160501371.85330001</v>
      </c>
      <c r="P399" s="4">
        <v>0</v>
      </c>
      <c r="Q399" s="4">
        <v>265953.8579</v>
      </c>
      <c r="R399" s="4">
        <v>34911280.591899998</v>
      </c>
      <c r="S399" s="5">
        <f t="shared" si="47"/>
        <v>195678606.30309999</v>
      </c>
    </row>
    <row r="400" spans="1:19" ht="24.95" customHeight="1" x14ac:dyDescent="0.2">
      <c r="A400" s="135"/>
      <c r="B400" s="130"/>
      <c r="C400" s="1">
        <v>12</v>
      </c>
      <c r="D400" s="4" t="s">
        <v>429</v>
      </c>
      <c r="E400" s="4">
        <v>139528560.73300001</v>
      </c>
      <c r="F400" s="4">
        <v>0</v>
      </c>
      <c r="G400" s="4">
        <v>231201.5068</v>
      </c>
      <c r="H400" s="4">
        <v>35837920.208499998</v>
      </c>
      <c r="I400" s="5">
        <f t="shared" si="46"/>
        <v>175597682.4483</v>
      </c>
      <c r="J400" s="7"/>
      <c r="K400" s="127"/>
      <c r="L400" s="130"/>
      <c r="M400" s="8">
        <v>10</v>
      </c>
      <c r="N400" s="4" t="s">
        <v>779</v>
      </c>
      <c r="O400" s="4">
        <v>211848721.4411</v>
      </c>
      <c r="P400" s="4">
        <v>0</v>
      </c>
      <c r="Q400" s="4">
        <v>351037.4031</v>
      </c>
      <c r="R400" s="4">
        <v>40406957.234999999</v>
      </c>
      <c r="S400" s="5">
        <f t="shared" si="47"/>
        <v>252606716.07920003</v>
      </c>
    </row>
    <row r="401" spans="1:19" ht="24.95" customHeight="1" x14ac:dyDescent="0.2">
      <c r="A401" s="135"/>
      <c r="B401" s="130"/>
      <c r="C401" s="1">
        <v>13</v>
      </c>
      <c r="D401" s="4" t="s">
        <v>430</v>
      </c>
      <c r="E401" s="4">
        <v>145787618.95609999</v>
      </c>
      <c r="F401" s="4">
        <v>0</v>
      </c>
      <c r="G401" s="4">
        <v>241572.8866</v>
      </c>
      <c r="H401" s="4">
        <v>36667004.680799998</v>
      </c>
      <c r="I401" s="5">
        <f t="shared" si="46"/>
        <v>182696196.52349997</v>
      </c>
      <c r="J401" s="7"/>
      <c r="K401" s="127"/>
      <c r="L401" s="130"/>
      <c r="M401" s="8">
        <v>11</v>
      </c>
      <c r="N401" s="4" t="s">
        <v>780</v>
      </c>
      <c r="O401" s="4">
        <v>132274097.743</v>
      </c>
      <c r="P401" s="4">
        <v>0</v>
      </c>
      <c r="Q401" s="4">
        <v>219180.72219999999</v>
      </c>
      <c r="R401" s="4">
        <v>29811939.823600002</v>
      </c>
      <c r="S401" s="5">
        <f t="shared" si="47"/>
        <v>162305218.2888</v>
      </c>
    </row>
    <row r="402" spans="1:19" ht="24.95" customHeight="1" x14ac:dyDescent="0.2">
      <c r="A402" s="135"/>
      <c r="B402" s="130"/>
      <c r="C402" s="1">
        <v>14</v>
      </c>
      <c r="D402" s="4" t="s">
        <v>431</v>
      </c>
      <c r="E402" s="4">
        <v>130043210.3117</v>
      </c>
      <c r="F402" s="4">
        <v>0</v>
      </c>
      <c r="G402" s="4">
        <v>215484.09890000001</v>
      </c>
      <c r="H402" s="4">
        <v>33374602.9016</v>
      </c>
      <c r="I402" s="5">
        <f t="shared" si="46"/>
        <v>163633297.31220001</v>
      </c>
      <c r="J402" s="7"/>
      <c r="K402" s="127"/>
      <c r="L402" s="130"/>
      <c r="M402" s="8">
        <v>12</v>
      </c>
      <c r="N402" s="4" t="s">
        <v>781</v>
      </c>
      <c r="O402" s="4">
        <v>152778769.2006</v>
      </c>
      <c r="P402" s="4">
        <v>0</v>
      </c>
      <c r="Q402" s="4">
        <v>253157.35690000001</v>
      </c>
      <c r="R402" s="4">
        <v>35204616.604599997</v>
      </c>
      <c r="S402" s="5">
        <f t="shared" si="47"/>
        <v>188236543.16210002</v>
      </c>
    </row>
    <row r="403" spans="1:19" ht="24.95" customHeight="1" x14ac:dyDescent="0.2">
      <c r="A403" s="135"/>
      <c r="B403" s="130"/>
      <c r="C403" s="1">
        <v>15</v>
      </c>
      <c r="D403" s="4" t="s">
        <v>432</v>
      </c>
      <c r="E403" s="4">
        <v>129364613.3849</v>
      </c>
      <c r="F403" s="4">
        <v>0</v>
      </c>
      <c r="G403" s="4">
        <v>214359.6507</v>
      </c>
      <c r="H403" s="4">
        <v>30255042.892200001</v>
      </c>
      <c r="I403" s="5">
        <f t="shared" si="46"/>
        <v>159834015.9278</v>
      </c>
      <c r="J403" s="7"/>
      <c r="K403" s="127"/>
      <c r="L403" s="130"/>
      <c r="M403" s="8">
        <v>13</v>
      </c>
      <c r="N403" s="4" t="s">
        <v>782</v>
      </c>
      <c r="O403" s="4">
        <v>161864083.50799999</v>
      </c>
      <c r="P403" s="4">
        <v>0</v>
      </c>
      <c r="Q403" s="4">
        <v>268211.89740000002</v>
      </c>
      <c r="R403" s="4">
        <v>38651280.850100003</v>
      </c>
      <c r="S403" s="5">
        <f t="shared" si="47"/>
        <v>200783576.25549999</v>
      </c>
    </row>
    <row r="404" spans="1:19" ht="24.95" customHeight="1" x14ac:dyDescent="0.2">
      <c r="A404" s="135"/>
      <c r="B404" s="130"/>
      <c r="C404" s="1">
        <v>16</v>
      </c>
      <c r="D404" s="4" t="s">
        <v>433</v>
      </c>
      <c r="E404" s="4">
        <v>139813504.94400001</v>
      </c>
      <c r="F404" s="4">
        <v>0</v>
      </c>
      <c r="G404" s="4">
        <v>231673.6649</v>
      </c>
      <c r="H404" s="4">
        <v>35986283.406800002</v>
      </c>
      <c r="I404" s="5">
        <f t="shared" si="46"/>
        <v>176031462.01570001</v>
      </c>
      <c r="J404" s="7"/>
      <c r="K404" s="128"/>
      <c r="L404" s="131"/>
      <c r="M404" s="8">
        <v>14</v>
      </c>
      <c r="N404" s="4" t="s">
        <v>783</v>
      </c>
      <c r="O404" s="4">
        <v>178763825.16409999</v>
      </c>
      <c r="P404" s="4">
        <v>0</v>
      </c>
      <c r="Q404" s="4">
        <v>296215.09409999999</v>
      </c>
      <c r="R404" s="4">
        <v>40538300.706200004</v>
      </c>
      <c r="S404" s="5">
        <f t="shared" si="47"/>
        <v>219598340.96439999</v>
      </c>
    </row>
    <row r="405" spans="1:19" ht="24.95" customHeight="1" x14ac:dyDescent="0.2">
      <c r="A405" s="135"/>
      <c r="B405" s="130"/>
      <c r="C405" s="1">
        <v>17</v>
      </c>
      <c r="D405" s="4" t="s">
        <v>434</v>
      </c>
      <c r="E405" s="4">
        <v>159657330.42460001</v>
      </c>
      <c r="F405" s="4">
        <v>0</v>
      </c>
      <c r="G405" s="4">
        <v>264555.26510000002</v>
      </c>
      <c r="H405" s="4">
        <v>41482299.088200003</v>
      </c>
      <c r="I405" s="5">
        <f t="shared" si="46"/>
        <v>201404184.77790001</v>
      </c>
      <c r="J405" s="7"/>
      <c r="K405" s="14"/>
      <c r="L405" s="132" t="s">
        <v>846</v>
      </c>
      <c r="M405" s="133"/>
      <c r="N405" s="134"/>
      <c r="O405" s="10">
        <f>SUM(O391:O404)</f>
        <v>2298866835.9351001</v>
      </c>
      <c r="P405" s="10">
        <f t="shared" ref="P405:S405" si="48">SUM(P391:P404)</f>
        <v>0</v>
      </c>
      <c r="Q405" s="10">
        <f t="shared" si="48"/>
        <v>3809266.5307999998</v>
      </c>
      <c r="R405" s="10">
        <f t="shared" si="48"/>
        <v>509637132.71600002</v>
      </c>
      <c r="S405" s="10">
        <f t="shared" si="48"/>
        <v>2812313235.1818995</v>
      </c>
    </row>
    <row r="406" spans="1:19" ht="24.95" customHeight="1" x14ac:dyDescent="0.2">
      <c r="A406" s="135"/>
      <c r="B406" s="130"/>
      <c r="C406" s="1">
        <v>18</v>
      </c>
      <c r="D406" s="4" t="s">
        <v>435</v>
      </c>
      <c r="E406" s="4">
        <v>191951485.35350001</v>
      </c>
      <c r="F406" s="4">
        <v>0</v>
      </c>
      <c r="G406" s="4">
        <v>318067.30050000001</v>
      </c>
      <c r="H406" s="4">
        <v>46906235.208499998</v>
      </c>
      <c r="I406" s="5">
        <f t="shared" si="46"/>
        <v>239175787.86250001</v>
      </c>
      <c r="J406" s="7"/>
      <c r="K406" s="126">
        <v>37</v>
      </c>
      <c r="L406" s="129" t="s">
        <v>59</v>
      </c>
      <c r="M406" s="8">
        <v>1</v>
      </c>
      <c r="N406" s="4" t="s">
        <v>784</v>
      </c>
      <c r="O406" s="4">
        <v>118086156.1621</v>
      </c>
      <c r="P406" s="4">
        <v>0</v>
      </c>
      <c r="Q406" s="4">
        <v>195671.03030000001</v>
      </c>
      <c r="R406" s="4">
        <v>258505260.63100001</v>
      </c>
      <c r="S406" s="5">
        <f t="shared" si="47"/>
        <v>376787087.82340002</v>
      </c>
    </row>
    <row r="407" spans="1:19" ht="24.95" customHeight="1" x14ac:dyDescent="0.2">
      <c r="A407" s="135"/>
      <c r="B407" s="130"/>
      <c r="C407" s="1">
        <v>19</v>
      </c>
      <c r="D407" s="4" t="s">
        <v>436</v>
      </c>
      <c r="E407" s="4">
        <v>131971387.97059999</v>
      </c>
      <c r="F407" s="4">
        <v>0</v>
      </c>
      <c r="G407" s="4">
        <v>218679.1263</v>
      </c>
      <c r="H407" s="4">
        <v>34831586.467200004</v>
      </c>
      <c r="I407" s="5">
        <f t="shared" si="46"/>
        <v>167021653.5641</v>
      </c>
      <c r="J407" s="7"/>
      <c r="K407" s="127"/>
      <c r="L407" s="130"/>
      <c r="M407" s="8">
        <v>2</v>
      </c>
      <c r="N407" s="4" t="s">
        <v>785</v>
      </c>
      <c r="O407" s="4">
        <v>301446006.67690003</v>
      </c>
      <c r="P407" s="4">
        <v>0</v>
      </c>
      <c r="Q407" s="4">
        <v>499501.82679999998</v>
      </c>
      <c r="R407" s="4">
        <v>307335128.74919999</v>
      </c>
      <c r="S407" s="5">
        <f t="shared" si="47"/>
        <v>609280637.2529</v>
      </c>
    </row>
    <row r="408" spans="1:19" ht="24.95" customHeight="1" x14ac:dyDescent="0.2">
      <c r="A408" s="135"/>
      <c r="B408" s="130"/>
      <c r="C408" s="1">
        <v>20</v>
      </c>
      <c r="D408" s="4" t="s">
        <v>437</v>
      </c>
      <c r="E408" s="4">
        <v>127163221.8219</v>
      </c>
      <c r="F408" s="4">
        <v>0</v>
      </c>
      <c r="G408" s="4">
        <v>210711.9026</v>
      </c>
      <c r="H408" s="4">
        <v>32786574.722600002</v>
      </c>
      <c r="I408" s="5">
        <f t="shared" si="46"/>
        <v>160160508.44710001</v>
      </c>
      <c r="J408" s="7"/>
      <c r="K408" s="127"/>
      <c r="L408" s="130"/>
      <c r="M408" s="8">
        <v>3</v>
      </c>
      <c r="N408" s="4" t="s">
        <v>786</v>
      </c>
      <c r="O408" s="4">
        <v>169796292.0781</v>
      </c>
      <c r="P408" s="4">
        <v>0</v>
      </c>
      <c r="Q408" s="4">
        <v>281355.7194</v>
      </c>
      <c r="R408" s="4">
        <v>269949297.97189999</v>
      </c>
      <c r="S408" s="5">
        <f t="shared" si="47"/>
        <v>440026945.7694</v>
      </c>
    </row>
    <row r="409" spans="1:19" ht="24.95" customHeight="1" x14ac:dyDescent="0.2">
      <c r="A409" s="135"/>
      <c r="B409" s="130"/>
      <c r="C409" s="1">
        <v>21</v>
      </c>
      <c r="D409" s="4" t="s">
        <v>438</v>
      </c>
      <c r="E409" s="4">
        <v>185278128.16229999</v>
      </c>
      <c r="F409" s="4">
        <v>0</v>
      </c>
      <c r="G409" s="4">
        <v>307009.41940000001</v>
      </c>
      <c r="H409" s="4">
        <v>47141256.618600003</v>
      </c>
      <c r="I409" s="5">
        <f t="shared" si="46"/>
        <v>232726394.20030001</v>
      </c>
      <c r="J409" s="7"/>
      <c r="K409" s="127"/>
      <c r="L409" s="130"/>
      <c r="M409" s="8">
        <v>4</v>
      </c>
      <c r="N409" s="4" t="s">
        <v>787</v>
      </c>
      <c r="O409" s="4">
        <v>145517673.3989</v>
      </c>
      <c r="P409" s="4">
        <v>0</v>
      </c>
      <c r="Q409" s="4">
        <v>241125.5816</v>
      </c>
      <c r="R409" s="4">
        <v>265240326.00279999</v>
      </c>
      <c r="S409" s="5">
        <f t="shared" si="47"/>
        <v>410999124.98329997</v>
      </c>
    </row>
    <row r="410" spans="1:19" ht="24.95" customHeight="1" x14ac:dyDescent="0.2">
      <c r="A410" s="135"/>
      <c r="B410" s="130"/>
      <c r="C410" s="1">
        <v>22</v>
      </c>
      <c r="D410" s="4" t="s">
        <v>439</v>
      </c>
      <c r="E410" s="4">
        <v>123309792.7238</v>
      </c>
      <c r="F410" s="4">
        <v>0</v>
      </c>
      <c r="G410" s="4">
        <v>204326.69649999999</v>
      </c>
      <c r="H410" s="4">
        <v>31944335.560800001</v>
      </c>
      <c r="I410" s="5">
        <f t="shared" si="46"/>
        <v>155458454.98110002</v>
      </c>
      <c r="J410" s="7"/>
      <c r="K410" s="127"/>
      <c r="L410" s="130"/>
      <c r="M410" s="8">
        <v>5</v>
      </c>
      <c r="N410" s="4" t="s">
        <v>788</v>
      </c>
      <c r="O410" s="4">
        <v>138266533.19159999</v>
      </c>
      <c r="P410" s="4">
        <v>0</v>
      </c>
      <c r="Q410" s="4">
        <v>229110.30290000001</v>
      </c>
      <c r="R410" s="4">
        <v>261144538.86090001</v>
      </c>
      <c r="S410" s="5">
        <f t="shared" si="47"/>
        <v>399640182.35539997</v>
      </c>
    </row>
    <row r="411" spans="1:19" ht="24.95" customHeight="1" x14ac:dyDescent="0.2">
      <c r="A411" s="135"/>
      <c r="B411" s="130"/>
      <c r="C411" s="1">
        <v>23</v>
      </c>
      <c r="D411" s="4" t="s">
        <v>440</v>
      </c>
      <c r="E411" s="4">
        <v>124444840.4314</v>
      </c>
      <c r="F411" s="4">
        <v>0</v>
      </c>
      <c r="G411" s="4">
        <v>206207.49239999999</v>
      </c>
      <c r="H411" s="4">
        <v>31627605.8994</v>
      </c>
      <c r="I411" s="5">
        <f t="shared" si="46"/>
        <v>156278653.82320002</v>
      </c>
      <c r="J411" s="7"/>
      <c r="K411" s="128"/>
      <c r="L411" s="131"/>
      <c r="M411" s="8">
        <v>6</v>
      </c>
      <c r="N411" s="4" t="s">
        <v>789</v>
      </c>
      <c r="O411" s="4">
        <v>142226203.4499</v>
      </c>
      <c r="P411" s="4">
        <v>0</v>
      </c>
      <c r="Q411" s="4">
        <v>235671.5527</v>
      </c>
      <c r="R411" s="4">
        <v>260362716.3398</v>
      </c>
      <c r="S411" s="5">
        <f t="shared" si="47"/>
        <v>402824591.34240001</v>
      </c>
    </row>
    <row r="412" spans="1:19" ht="24.95" customHeight="1" thickBot="1" x14ac:dyDescent="0.25">
      <c r="A412" s="135"/>
      <c r="B412" s="130"/>
      <c r="C412" s="1">
        <v>24</v>
      </c>
      <c r="D412" s="4" t="s">
        <v>441</v>
      </c>
      <c r="E412" s="4">
        <v>160548817.53659999</v>
      </c>
      <c r="F412" s="4">
        <v>0</v>
      </c>
      <c r="G412" s="4">
        <v>266032.47639999999</v>
      </c>
      <c r="H412" s="4">
        <v>40310039.960199997</v>
      </c>
      <c r="I412" s="5">
        <f t="shared" si="46"/>
        <v>201124889.97319996</v>
      </c>
      <c r="J412" s="7"/>
      <c r="K412" s="14"/>
      <c r="L412" s="132"/>
      <c r="M412" s="133"/>
      <c r="N412" s="134"/>
      <c r="O412" s="15">
        <f>SUM(O406:O411)</f>
        <v>1015338864.9575001</v>
      </c>
      <c r="P412" s="15">
        <f t="shared" ref="P412:S412" si="49">SUM(P406:P411)</f>
        <v>0</v>
      </c>
      <c r="Q412" s="15">
        <f t="shared" si="49"/>
        <v>1682436.0137</v>
      </c>
      <c r="R412" s="15">
        <f t="shared" si="49"/>
        <v>1622537268.5555997</v>
      </c>
      <c r="S412" s="15">
        <f t="shared" si="49"/>
        <v>2639558569.5268002</v>
      </c>
    </row>
    <row r="413" spans="1:19" ht="24.95" customHeight="1" thickTop="1" thickBot="1" x14ac:dyDescent="0.25">
      <c r="A413" s="135"/>
      <c r="B413" s="130"/>
      <c r="C413" s="1">
        <v>25</v>
      </c>
      <c r="D413" s="4" t="s">
        <v>442</v>
      </c>
      <c r="E413" s="4">
        <v>164045291.97459999</v>
      </c>
      <c r="F413" s="4">
        <v>0</v>
      </c>
      <c r="G413" s="4">
        <v>271826.20169999998</v>
      </c>
      <c r="H413" s="4">
        <v>42425503.881700002</v>
      </c>
      <c r="I413" s="5">
        <f t="shared" si="46"/>
        <v>206742622.058</v>
      </c>
      <c r="J413" s="7"/>
      <c r="K413" s="132"/>
      <c r="L413" s="133"/>
      <c r="M413" s="133"/>
      <c r="N413" s="134"/>
      <c r="O413" s="6">
        <v>111746364620.44824</v>
      </c>
      <c r="P413" s="10">
        <v>-1052634014.0842978</v>
      </c>
      <c r="Q413" s="10">
        <v>185165873.90779996</v>
      </c>
      <c r="R413" s="10">
        <v>31637602631.292217</v>
      </c>
      <c r="S413" s="107">
        <f t="shared" si="47"/>
        <v>142516499111.56396</v>
      </c>
    </row>
    <row r="414" spans="1:19" ht="13.5" thickTop="1" x14ac:dyDescent="0.2">
      <c r="E414" s="19">
        <f>SUM(E389:E413)</f>
        <v>3666937850.1227002</v>
      </c>
      <c r="F414" s="19">
        <f t="shared" ref="F414:I414" si="50">SUM(F389:F413)</f>
        <v>0</v>
      </c>
      <c r="G414" s="19">
        <f t="shared" si="50"/>
        <v>6076186.4951999998</v>
      </c>
      <c r="H414" s="19">
        <f t="shared" si="50"/>
        <v>931258175.17390013</v>
      </c>
      <c r="I414" s="19">
        <f t="shared" si="50"/>
        <v>4604272211.7918005</v>
      </c>
    </row>
  </sheetData>
  <mergeCells count="116">
    <mergeCell ref="A1:S1"/>
    <mergeCell ref="B4:S4"/>
    <mergeCell ref="B8:B24"/>
    <mergeCell ref="L8:L26"/>
    <mergeCell ref="K8:K26"/>
    <mergeCell ref="A8:A24"/>
    <mergeCell ref="B25:D25"/>
    <mergeCell ref="A26:A46"/>
    <mergeCell ref="B26:B46"/>
    <mergeCell ref="L27:N27"/>
    <mergeCell ref="L106:N106"/>
    <mergeCell ref="K107:K122"/>
    <mergeCell ref="L107:L122"/>
    <mergeCell ref="B48:B78"/>
    <mergeCell ref="A80:A100"/>
    <mergeCell ref="K85:K105"/>
    <mergeCell ref="A123:A130"/>
    <mergeCell ref="B123:B130"/>
    <mergeCell ref="L123:N123"/>
    <mergeCell ref="K28:K61"/>
    <mergeCell ref="L28:L61"/>
    <mergeCell ref="L62:N62"/>
    <mergeCell ref="K63:K83"/>
    <mergeCell ref="L63:L83"/>
    <mergeCell ref="L84:N84"/>
    <mergeCell ref="L85:L105"/>
    <mergeCell ref="B131:D131"/>
    <mergeCell ref="B47:D47"/>
    <mergeCell ref="A48:A78"/>
    <mergeCell ref="B101:D101"/>
    <mergeCell ref="A102:A121"/>
    <mergeCell ref="B102:B121"/>
    <mergeCell ref="B79:D79"/>
    <mergeCell ref="B80:B100"/>
    <mergeCell ref="A132:A154"/>
    <mergeCell ref="B132:B154"/>
    <mergeCell ref="B122:D122"/>
    <mergeCell ref="B155:D155"/>
    <mergeCell ref="B261:D261"/>
    <mergeCell ref="A156:A182"/>
    <mergeCell ref="B156:B182"/>
    <mergeCell ref="B183:D183"/>
    <mergeCell ref="A184:A201"/>
    <mergeCell ref="B184:B201"/>
    <mergeCell ref="B202:D202"/>
    <mergeCell ref="B242:D242"/>
    <mergeCell ref="A243:A260"/>
    <mergeCell ref="B243:B260"/>
    <mergeCell ref="B296:D296"/>
    <mergeCell ref="A203:A227"/>
    <mergeCell ref="B203:B227"/>
    <mergeCell ref="B228:D228"/>
    <mergeCell ref="A229:A241"/>
    <mergeCell ref="B229:B241"/>
    <mergeCell ref="A297:A307"/>
    <mergeCell ref="B297:B307"/>
    <mergeCell ref="A262:A277"/>
    <mergeCell ref="B278:D278"/>
    <mergeCell ref="B262:B277"/>
    <mergeCell ref="A279:A295"/>
    <mergeCell ref="B279:B295"/>
    <mergeCell ref="A337:A363"/>
    <mergeCell ref="B337:B363"/>
    <mergeCell ref="B364:D364"/>
    <mergeCell ref="A365:A387"/>
    <mergeCell ref="B365:B387"/>
    <mergeCell ref="B308:D308"/>
    <mergeCell ref="A309:A335"/>
    <mergeCell ref="B309:B335"/>
    <mergeCell ref="B336:D336"/>
    <mergeCell ref="K406:K411"/>
    <mergeCell ref="L406:L411"/>
    <mergeCell ref="B388:D388"/>
    <mergeCell ref="A389:A413"/>
    <mergeCell ref="B389:B413"/>
    <mergeCell ref="L412:N412"/>
    <mergeCell ref="K413:N413"/>
    <mergeCell ref="L390:N390"/>
    <mergeCell ref="K391:K404"/>
    <mergeCell ref="L391:L404"/>
    <mergeCell ref="L405:N405"/>
    <mergeCell ref="K356:K371"/>
    <mergeCell ref="L356:L371"/>
    <mergeCell ref="L372:N372"/>
    <mergeCell ref="K373:K389"/>
    <mergeCell ref="L373:L389"/>
    <mergeCell ref="K308:K330"/>
    <mergeCell ref="L308:L330"/>
    <mergeCell ref="L331:N331"/>
    <mergeCell ref="K332:K354"/>
    <mergeCell ref="L332:L354"/>
    <mergeCell ref="L355:N355"/>
    <mergeCell ref="K256:K288"/>
    <mergeCell ref="L256:L288"/>
    <mergeCell ref="L289:N289"/>
    <mergeCell ref="K290:K306"/>
    <mergeCell ref="L290:L306"/>
    <mergeCell ref="L307:N307"/>
    <mergeCell ref="K206:K223"/>
    <mergeCell ref="L206:L223"/>
    <mergeCell ref="L224:N224"/>
    <mergeCell ref="K225:K254"/>
    <mergeCell ref="L225:L254"/>
    <mergeCell ref="L255:N255"/>
    <mergeCell ref="K159:K183"/>
    <mergeCell ref="L159:L183"/>
    <mergeCell ref="L184:N184"/>
    <mergeCell ref="K185:K204"/>
    <mergeCell ref="L185:L204"/>
    <mergeCell ref="L205:N205"/>
    <mergeCell ref="K124:K143"/>
    <mergeCell ref="L124:L143"/>
    <mergeCell ref="L144:N144"/>
    <mergeCell ref="K145:K157"/>
    <mergeCell ref="L145:L157"/>
    <mergeCell ref="L158:N158"/>
  </mergeCells>
  <phoneticPr fontId="3" type="noConversion"/>
  <pageMargins left="0.24" right="0.2" top="0.17" bottom="0.44" header="0.17" footer="0.17"/>
  <pageSetup scale="40" fitToHeight="0" orientation="landscape" r:id="rId1"/>
  <headerFooter alignWithMargins="0">
    <oddFooter>&amp;L&amp;14Source:&amp;10 &amp;"Arial,Bold"&amp;14Office of the Accountant-General of the Federation&amp;CPage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1"/>
  <sheetViews>
    <sheetView workbookViewId="0">
      <selection sqref="A1:XFD2"/>
    </sheetView>
  </sheetViews>
  <sheetFormatPr defaultRowHeight="12.75" x14ac:dyDescent="0.2"/>
  <cols>
    <col min="1" max="1" width="6.42578125" customWidth="1"/>
    <col min="2" max="2" width="19.42578125" customWidth="1"/>
    <col min="3" max="3" width="8.42578125" customWidth="1"/>
    <col min="4" max="4" width="27.5703125" customWidth="1"/>
    <col min="5" max="5" width="24.42578125" customWidth="1"/>
    <col min="6" max="6" width="23.7109375" customWidth="1"/>
    <col min="7" max="7" width="24.42578125" customWidth="1"/>
    <col min="8" max="8" width="26" customWidth="1"/>
    <col min="9" max="9" width="7.140625" customWidth="1"/>
    <col min="11" max="11" width="18.7109375" bestFit="1" customWidth="1"/>
  </cols>
  <sheetData>
    <row r="1" spans="1:9" ht="27" x14ac:dyDescent="0.35">
      <c r="A1" s="139"/>
      <c r="B1" s="139"/>
      <c r="C1" s="139"/>
      <c r="D1" s="139"/>
      <c r="E1" s="139"/>
      <c r="F1" s="139"/>
      <c r="G1" s="139"/>
      <c r="H1" s="139"/>
      <c r="I1" s="139"/>
    </row>
    <row r="2" spans="1:9" ht="25.5" x14ac:dyDescent="0.35">
      <c r="A2" s="140"/>
      <c r="B2" s="141"/>
      <c r="C2" s="141"/>
      <c r="D2" s="141"/>
      <c r="E2" s="141"/>
      <c r="F2" s="141"/>
      <c r="G2" s="141"/>
      <c r="H2" s="141"/>
      <c r="I2" s="142"/>
    </row>
    <row r="3" spans="1:9" ht="40.5" customHeight="1" x14ac:dyDescent="0.3">
      <c r="A3" s="143" t="s">
        <v>906</v>
      </c>
      <c r="B3" s="143"/>
      <c r="C3" s="143"/>
      <c r="D3" s="143"/>
      <c r="E3" s="143"/>
      <c r="F3" s="143"/>
      <c r="G3" s="143"/>
      <c r="H3" s="143"/>
      <c r="I3" s="143"/>
    </row>
    <row r="4" spans="1:9" ht="19.5" x14ac:dyDescent="0.35">
      <c r="A4" s="68"/>
      <c r="B4" s="69">
        <v>1</v>
      </c>
      <c r="C4" s="69">
        <v>2</v>
      </c>
      <c r="D4" s="69">
        <v>3</v>
      </c>
      <c r="E4" s="69">
        <v>4</v>
      </c>
      <c r="F4" s="69">
        <v>5</v>
      </c>
      <c r="G4" s="69">
        <v>6</v>
      </c>
      <c r="H4" s="70" t="s">
        <v>908</v>
      </c>
      <c r="I4" s="71"/>
    </row>
    <row r="5" spans="1:9" ht="63.75" customHeight="1" x14ac:dyDescent="0.25">
      <c r="A5" s="72" t="s">
        <v>0</v>
      </c>
      <c r="B5" s="72" t="s">
        <v>13</v>
      </c>
      <c r="C5" s="73" t="s">
        <v>1</v>
      </c>
      <c r="D5" s="74" t="s">
        <v>4</v>
      </c>
      <c r="E5" s="75" t="s">
        <v>879</v>
      </c>
      <c r="F5" s="76" t="s">
        <v>907</v>
      </c>
      <c r="G5" s="72" t="s">
        <v>9</v>
      </c>
      <c r="H5" s="72" t="s">
        <v>12</v>
      </c>
      <c r="I5" s="72" t="s">
        <v>0</v>
      </c>
    </row>
    <row r="6" spans="1:9" ht="18.75" x14ac:dyDescent="0.3">
      <c r="A6" s="77"/>
      <c r="B6" s="77"/>
      <c r="C6" s="77"/>
      <c r="D6" s="78" t="s">
        <v>897</v>
      </c>
      <c r="E6" s="78" t="s">
        <v>897</v>
      </c>
      <c r="F6" s="78" t="s">
        <v>897</v>
      </c>
      <c r="G6" s="78" t="s">
        <v>897</v>
      </c>
      <c r="H6" s="78" t="s">
        <v>897</v>
      </c>
      <c r="I6" s="77"/>
    </row>
    <row r="7" spans="1:9" ht="18.75" x14ac:dyDescent="0.3">
      <c r="A7" s="79">
        <v>1</v>
      </c>
      <c r="B7" s="77" t="s">
        <v>23</v>
      </c>
      <c r="C7" s="79">
        <v>17</v>
      </c>
      <c r="D7" s="77">
        <v>2319426442.7609</v>
      </c>
      <c r="E7" s="77">
        <v>0</v>
      </c>
      <c r="F7" s="77">
        <v>3843334.1943000001</v>
      </c>
      <c r="G7" s="77">
        <v>548367120.3786</v>
      </c>
      <c r="H7" s="77">
        <f>D7+E7+F7+G7</f>
        <v>2871636897.3338003</v>
      </c>
      <c r="I7" s="80">
        <v>1</v>
      </c>
    </row>
    <row r="8" spans="1:9" ht="18.75" x14ac:dyDescent="0.3">
      <c r="A8" s="79">
        <v>2</v>
      </c>
      <c r="B8" s="77" t="s">
        <v>24</v>
      </c>
      <c r="C8" s="79">
        <v>21</v>
      </c>
      <c r="D8" s="77">
        <v>2925623565.6097002</v>
      </c>
      <c r="E8" s="77">
        <v>0</v>
      </c>
      <c r="F8" s="77">
        <v>4847814.4778000005</v>
      </c>
      <c r="G8" s="77">
        <v>655498026.3211</v>
      </c>
      <c r="H8" s="77">
        <f t="shared" ref="H8:H43" si="0">D8+E8+F8+G8</f>
        <v>3585969406.4085999</v>
      </c>
      <c r="I8" s="80">
        <v>2</v>
      </c>
    </row>
    <row r="9" spans="1:9" ht="18.75" x14ac:dyDescent="0.3">
      <c r="A9" s="79">
        <v>3</v>
      </c>
      <c r="B9" s="77" t="s">
        <v>25</v>
      </c>
      <c r="C9" s="79">
        <v>31</v>
      </c>
      <c r="D9" s="77">
        <v>3896758671.6978998</v>
      </c>
      <c r="E9" s="77">
        <v>0</v>
      </c>
      <c r="F9" s="77">
        <v>6457004.0137</v>
      </c>
      <c r="G9" s="77">
        <v>919525354.74979997</v>
      </c>
      <c r="H9" s="77">
        <f t="shared" si="0"/>
        <v>4822741030.4614</v>
      </c>
      <c r="I9" s="80">
        <v>3</v>
      </c>
    </row>
    <row r="10" spans="1:9" ht="18.75" x14ac:dyDescent="0.3">
      <c r="A10" s="79">
        <v>4</v>
      </c>
      <c r="B10" s="77" t="s">
        <v>26</v>
      </c>
      <c r="C10" s="79">
        <v>21</v>
      </c>
      <c r="D10" s="77">
        <v>2941433945.5314002</v>
      </c>
      <c r="E10" s="77">
        <v>0</v>
      </c>
      <c r="F10" s="77">
        <v>4874012.5811000001</v>
      </c>
      <c r="G10" s="77">
        <v>742544259.87189996</v>
      </c>
      <c r="H10" s="77">
        <f t="shared" si="0"/>
        <v>3688852217.9844003</v>
      </c>
      <c r="I10" s="80">
        <v>4</v>
      </c>
    </row>
    <row r="11" spans="1:9" ht="18.75" x14ac:dyDescent="0.3">
      <c r="A11" s="79">
        <v>5</v>
      </c>
      <c r="B11" s="77" t="s">
        <v>27</v>
      </c>
      <c r="C11" s="79">
        <v>20</v>
      </c>
      <c r="D11" s="77">
        <v>3339109601.2782998</v>
      </c>
      <c r="E11" s="77">
        <v>0</v>
      </c>
      <c r="F11" s="77">
        <v>5532968.7858999996</v>
      </c>
      <c r="G11" s="77">
        <v>729251825.31770003</v>
      </c>
      <c r="H11" s="77">
        <f t="shared" si="0"/>
        <v>4073894395.3818998</v>
      </c>
      <c r="I11" s="80">
        <v>5</v>
      </c>
    </row>
    <row r="12" spans="1:9" ht="18.75" x14ac:dyDescent="0.3">
      <c r="A12" s="79">
        <v>6</v>
      </c>
      <c r="B12" s="77" t="s">
        <v>28</v>
      </c>
      <c r="C12" s="79">
        <v>8</v>
      </c>
      <c r="D12" s="77">
        <v>1359139830.2607999</v>
      </c>
      <c r="E12" s="77">
        <v>0</v>
      </c>
      <c r="F12" s="77">
        <v>2252120.821</v>
      </c>
      <c r="G12" s="77">
        <v>314968759.97539997</v>
      </c>
      <c r="H12" s="77">
        <f t="shared" si="0"/>
        <v>1676360711.0572</v>
      </c>
      <c r="I12" s="80">
        <v>6</v>
      </c>
    </row>
    <row r="13" spans="1:9" ht="18.75" x14ac:dyDescent="0.3">
      <c r="A13" s="79">
        <v>7</v>
      </c>
      <c r="B13" s="77" t="s">
        <v>29</v>
      </c>
      <c r="C13" s="79">
        <v>23</v>
      </c>
      <c r="D13" s="77">
        <v>3633468035.9589</v>
      </c>
      <c r="E13" s="77">
        <f>-139538498.52</f>
        <v>-139538498.52000001</v>
      </c>
      <c r="F13" s="77">
        <v>6020726.3696999997</v>
      </c>
      <c r="G13" s="77">
        <v>771504050.82659996</v>
      </c>
      <c r="H13" s="77">
        <f t="shared" si="0"/>
        <v>4271454314.6352</v>
      </c>
      <c r="I13" s="80">
        <v>7</v>
      </c>
    </row>
    <row r="14" spans="1:9" ht="18.75" x14ac:dyDescent="0.3">
      <c r="A14" s="79">
        <v>8</v>
      </c>
      <c r="B14" s="77" t="s">
        <v>30</v>
      </c>
      <c r="C14" s="79">
        <v>27</v>
      </c>
      <c r="D14" s="77">
        <v>3944857423.5219002</v>
      </c>
      <c r="E14" s="77">
        <v>0</v>
      </c>
      <c r="F14" s="77">
        <v>6536704.5697999997</v>
      </c>
      <c r="G14" s="77">
        <v>844203180.34099996</v>
      </c>
      <c r="H14" s="77">
        <f t="shared" si="0"/>
        <v>4795597308.4327002</v>
      </c>
      <c r="I14" s="80">
        <v>8</v>
      </c>
    </row>
    <row r="15" spans="1:9" ht="18.75" x14ac:dyDescent="0.3">
      <c r="A15" s="79">
        <v>9</v>
      </c>
      <c r="B15" s="77" t="s">
        <v>31</v>
      </c>
      <c r="C15" s="79">
        <v>18</v>
      </c>
      <c r="D15" s="77">
        <v>2543125334.0862002</v>
      </c>
      <c r="E15" s="77">
        <f>-38551266.1</f>
        <v>-38551266.100000001</v>
      </c>
      <c r="F15" s="77">
        <v>4214007.5564999999</v>
      </c>
      <c r="G15" s="77">
        <v>575924191.6796</v>
      </c>
      <c r="H15" s="77">
        <f t="shared" si="0"/>
        <v>3084712267.2223005</v>
      </c>
      <c r="I15" s="80">
        <v>9</v>
      </c>
    </row>
    <row r="16" spans="1:9" ht="18.75" x14ac:dyDescent="0.3">
      <c r="A16" s="79">
        <v>10</v>
      </c>
      <c r="B16" s="77" t="s">
        <v>32</v>
      </c>
      <c r="C16" s="79">
        <v>25</v>
      </c>
      <c r="D16" s="77">
        <v>3258650375.5960999</v>
      </c>
      <c r="E16" s="77">
        <v>0</v>
      </c>
      <c r="F16" s="77">
        <v>5399646.3027999997</v>
      </c>
      <c r="G16" s="77">
        <v>857462534.93490005</v>
      </c>
      <c r="H16" s="77">
        <f t="shared" si="0"/>
        <v>4121512556.8338003</v>
      </c>
      <c r="I16" s="80">
        <v>10</v>
      </c>
    </row>
    <row r="17" spans="1:9" ht="18.75" x14ac:dyDescent="0.3">
      <c r="A17" s="79">
        <v>11</v>
      </c>
      <c r="B17" s="77" t="s">
        <v>33</v>
      </c>
      <c r="C17" s="79">
        <v>13</v>
      </c>
      <c r="D17" s="77">
        <v>1881240224.4314001</v>
      </c>
      <c r="E17" s="77">
        <f>-49574032.7543</f>
        <v>-49574032.754299998</v>
      </c>
      <c r="F17" s="77">
        <v>3117251.2089</v>
      </c>
      <c r="G17" s="77">
        <v>441776469.43470001</v>
      </c>
      <c r="H17" s="77">
        <f t="shared" si="0"/>
        <v>2276559912.3207002</v>
      </c>
      <c r="I17" s="80">
        <v>11</v>
      </c>
    </row>
    <row r="18" spans="1:9" ht="18.75" x14ac:dyDescent="0.3">
      <c r="A18" s="79">
        <v>12</v>
      </c>
      <c r="B18" s="77" t="s">
        <v>34</v>
      </c>
      <c r="C18" s="79">
        <v>18</v>
      </c>
      <c r="D18" s="77">
        <v>2493308598.2691002</v>
      </c>
      <c r="E18" s="77">
        <v>0</v>
      </c>
      <c r="F18" s="77">
        <v>4131460.2678</v>
      </c>
      <c r="G18" s="77">
        <v>671016817.92809999</v>
      </c>
      <c r="H18" s="77">
        <f t="shared" si="0"/>
        <v>3168456876.4650002</v>
      </c>
      <c r="I18" s="80">
        <v>12</v>
      </c>
    </row>
    <row r="19" spans="1:9" ht="18.75" x14ac:dyDescent="0.3">
      <c r="A19" s="79">
        <v>13</v>
      </c>
      <c r="B19" s="77" t="s">
        <v>35</v>
      </c>
      <c r="C19" s="79">
        <v>16</v>
      </c>
      <c r="D19" s="77">
        <v>1979777445.24</v>
      </c>
      <c r="E19" s="77">
        <v>0</v>
      </c>
      <c r="F19" s="77">
        <v>3280529.2774999999</v>
      </c>
      <c r="G19" s="77">
        <v>509418911.26130003</v>
      </c>
      <c r="H19" s="77">
        <f t="shared" si="0"/>
        <v>2492476885.7788</v>
      </c>
      <c r="I19" s="80">
        <v>13</v>
      </c>
    </row>
    <row r="20" spans="1:9" ht="18.75" x14ac:dyDescent="0.3">
      <c r="A20" s="79">
        <v>14</v>
      </c>
      <c r="B20" s="77" t="s">
        <v>36</v>
      </c>
      <c r="C20" s="79">
        <v>17</v>
      </c>
      <c r="D20" s="77">
        <v>2533238603.8653998</v>
      </c>
      <c r="E20" s="77">
        <v>0</v>
      </c>
      <c r="F20" s="77">
        <v>4197625.0548</v>
      </c>
      <c r="G20" s="77">
        <v>654915502.26730001</v>
      </c>
      <c r="H20" s="77">
        <f t="shared" si="0"/>
        <v>3192351731.1875</v>
      </c>
      <c r="I20" s="80">
        <v>14</v>
      </c>
    </row>
    <row r="21" spans="1:9" ht="18.75" x14ac:dyDescent="0.3">
      <c r="A21" s="79">
        <v>15</v>
      </c>
      <c r="B21" s="77" t="s">
        <v>37</v>
      </c>
      <c r="C21" s="79">
        <v>11</v>
      </c>
      <c r="D21" s="77">
        <v>1735776860.6498001</v>
      </c>
      <c r="E21" s="77">
        <f>-53983557.43</f>
        <v>-53983557.43</v>
      </c>
      <c r="F21" s="77">
        <v>2876215.6190999998</v>
      </c>
      <c r="G21" s="77">
        <v>395270837.29339999</v>
      </c>
      <c r="H21" s="77">
        <f t="shared" si="0"/>
        <v>2079940356.1323001</v>
      </c>
      <c r="I21" s="80">
        <v>15</v>
      </c>
    </row>
    <row r="22" spans="1:9" ht="18.75" x14ac:dyDescent="0.3">
      <c r="A22" s="79">
        <v>16</v>
      </c>
      <c r="B22" s="77" t="s">
        <v>38</v>
      </c>
      <c r="C22" s="79">
        <v>27</v>
      </c>
      <c r="D22" s="77">
        <v>3395103243.4018998</v>
      </c>
      <c r="E22" s="77">
        <v>0</v>
      </c>
      <c r="F22" s="77">
        <v>5625751.3273999998</v>
      </c>
      <c r="G22" s="77">
        <v>824162762.60350001</v>
      </c>
      <c r="H22" s="77">
        <f t="shared" si="0"/>
        <v>4224891757.3327999</v>
      </c>
      <c r="I22" s="80">
        <v>16</v>
      </c>
    </row>
    <row r="23" spans="1:9" ht="18.75" x14ac:dyDescent="0.3">
      <c r="A23" s="79">
        <v>17</v>
      </c>
      <c r="B23" s="77" t="s">
        <v>39</v>
      </c>
      <c r="C23" s="79">
        <v>27</v>
      </c>
      <c r="D23" s="77">
        <v>3566875616.973</v>
      </c>
      <c r="E23" s="77">
        <v>0</v>
      </c>
      <c r="F23" s="77">
        <v>5910381.4517000001</v>
      </c>
      <c r="G23" s="77">
        <v>869159501.59899998</v>
      </c>
      <c r="H23" s="77">
        <f t="shared" si="0"/>
        <v>4441945500.0237007</v>
      </c>
      <c r="I23" s="80">
        <v>17</v>
      </c>
    </row>
    <row r="24" spans="1:9" ht="18.75" x14ac:dyDescent="0.3">
      <c r="A24" s="79">
        <v>18</v>
      </c>
      <c r="B24" s="77" t="s">
        <v>40</v>
      </c>
      <c r="C24" s="79">
        <v>23</v>
      </c>
      <c r="D24" s="77">
        <v>4011289378.8698001</v>
      </c>
      <c r="E24" s="77">
        <v>0</v>
      </c>
      <c r="F24" s="77">
        <v>6646783.5965</v>
      </c>
      <c r="G24" s="77">
        <v>957791808.43840003</v>
      </c>
      <c r="H24" s="77">
        <f t="shared" si="0"/>
        <v>4975727970.9047003</v>
      </c>
      <c r="I24" s="80">
        <v>18</v>
      </c>
    </row>
    <row r="25" spans="1:9" ht="18.75" x14ac:dyDescent="0.3">
      <c r="A25" s="79">
        <v>19</v>
      </c>
      <c r="B25" s="77" t="s">
        <v>41</v>
      </c>
      <c r="C25" s="79">
        <v>44</v>
      </c>
      <c r="D25" s="77">
        <v>6386316481.6408997</v>
      </c>
      <c r="E25" s="77">
        <v>0</v>
      </c>
      <c r="F25" s="77">
        <v>10582249.1533</v>
      </c>
      <c r="G25" s="77">
        <v>1619943316.2808001</v>
      </c>
      <c r="H25" s="77">
        <f t="shared" si="0"/>
        <v>8016842047.0749998</v>
      </c>
      <c r="I25" s="80">
        <v>19</v>
      </c>
    </row>
    <row r="26" spans="1:9" ht="18.75" x14ac:dyDescent="0.3">
      <c r="A26" s="79">
        <v>20</v>
      </c>
      <c r="B26" s="77" t="s">
        <v>42</v>
      </c>
      <c r="C26" s="79">
        <v>34</v>
      </c>
      <c r="D26" s="77">
        <v>4862011441.7222996</v>
      </c>
      <c r="E26" s="77">
        <v>0</v>
      </c>
      <c r="F26" s="77">
        <v>8056446.4052999998</v>
      </c>
      <c r="G26" s="77">
        <v>1111287713.9115</v>
      </c>
      <c r="H26" s="77">
        <f t="shared" si="0"/>
        <v>5981355602.0390997</v>
      </c>
      <c r="I26" s="80">
        <v>20</v>
      </c>
    </row>
    <row r="27" spans="1:9" ht="18.75" x14ac:dyDescent="0.3">
      <c r="A27" s="79">
        <v>21</v>
      </c>
      <c r="B27" s="77" t="s">
        <v>43</v>
      </c>
      <c r="C27" s="79">
        <v>21</v>
      </c>
      <c r="D27" s="77">
        <v>3068451103.8340998</v>
      </c>
      <c r="E27" s="77">
        <v>0</v>
      </c>
      <c r="F27" s="77">
        <v>5084482.4537000004</v>
      </c>
      <c r="G27" s="77">
        <v>654751482.6401</v>
      </c>
      <c r="H27" s="77">
        <f t="shared" si="0"/>
        <v>3728287068.9278998</v>
      </c>
      <c r="I27" s="80">
        <v>21</v>
      </c>
    </row>
    <row r="28" spans="1:9" ht="18.75" x14ac:dyDescent="0.3">
      <c r="A28" s="79">
        <v>22</v>
      </c>
      <c r="B28" s="77" t="s">
        <v>44</v>
      </c>
      <c r="C28" s="79">
        <v>21</v>
      </c>
      <c r="D28" s="77">
        <v>3171468975.2983999</v>
      </c>
      <c r="E28" s="77">
        <f>-367088189.79</f>
        <v>-367088189.79000002</v>
      </c>
      <c r="F28" s="77">
        <v>5255185.0465000002</v>
      </c>
      <c r="G28" s="77">
        <v>663355119.22049999</v>
      </c>
      <c r="H28" s="77">
        <f t="shared" si="0"/>
        <v>3472991089.7754002</v>
      </c>
      <c r="I28" s="80">
        <v>22</v>
      </c>
    </row>
    <row r="29" spans="1:9" ht="18.75" x14ac:dyDescent="0.3">
      <c r="A29" s="79">
        <v>23</v>
      </c>
      <c r="B29" s="77" t="s">
        <v>45</v>
      </c>
      <c r="C29" s="79">
        <v>16</v>
      </c>
      <c r="D29" s="77">
        <v>2244146495.2884998</v>
      </c>
      <c r="E29" s="77">
        <v>0</v>
      </c>
      <c r="F29" s="77">
        <v>3718593.8746000002</v>
      </c>
      <c r="G29" s="77">
        <v>499851910.46700001</v>
      </c>
      <c r="H29" s="77">
        <f t="shared" si="0"/>
        <v>2747716999.6300998</v>
      </c>
      <c r="I29" s="80">
        <v>23</v>
      </c>
    </row>
    <row r="30" spans="1:9" ht="18.75" x14ac:dyDescent="0.3">
      <c r="A30" s="79">
        <v>24</v>
      </c>
      <c r="B30" s="77" t="s">
        <v>46</v>
      </c>
      <c r="C30" s="79">
        <v>20</v>
      </c>
      <c r="D30" s="77">
        <v>3822895000.2985001</v>
      </c>
      <c r="E30" s="77">
        <v>0</v>
      </c>
      <c r="F30" s="77">
        <v>6334610.4903999995</v>
      </c>
      <c r="G30" s="77">
        <v>4826507063.7540998</v>
      </c>
      <c r="H30" s="77">
        <f t="shared" si="0"/>
        <v>8655736674.5429993</v>
      </c>
      <c r="I30" s="80">
        <v>24</v>
      </c>
    </row>
    <row r="31" spans="1:9" ht="18.75" x14ac:dyDescent="0.3">
      <c r="A31" s="79">
        <v>25</v>
      </c>
      <c r="B31" s="77" t="s">
        <v>47</v>
      </c>
      <c r="C31" s="79">
        <v>13</v>
      </c>
      <c r="D31" s="77">
        <v>2002165462.2602999</v>
      </c>
      <c r="E31" s="77">
        <f>-39238127.24</f>
        <v>-39238127.240000002</v>
      </c>
      <c r="F31" s="77">
        <v>3317626.6518999999</v>
      </c>
      <c r="G31" s="77">
        <v>395712665.64099997</v>
      </c>
      <c r="H31" s="77">
        <f t="shared" si="0"/>
        <v>2361957627.3132</v>
      </c>
      <c r="I31" s="80">
        <v>25</v>
      </c>
    </row>
    <row r="32" spans="1:9" ht="18.75" x14ac:dyDescent="0.3">
      <c r="A32" s="79">
        <v>26</v>
      </c>
      <c r="B32" s="77" t="s">
        <v>48</v>
      </c>
      <c r="C32" s="79">
        <v>25</v>
      </c>
      <c r="D32" s="77">
        <v>3705853829.3393998</v>
      </c>
      <c r="E32" s="77">
        <v>0</v>
      </c>
      <c r="F32" s="77">
        <v>6140671.0206000004</v>
      </c>
      <c r="G32" s="77">
        <v>791853291.88110006</v>
      </c>
      <c r="H32" s="77">
        <f t="shared" si="0"/>
        <v>4503847792.2410994</v>
      </c>
      <c r="I32" s="80">
        <v>26</v>
      </c>
    </row>
    <row r="33" spans="1:11" ht="18.75" x14ac:dyDescent="0.3">
      <c r="A33" s="79">
        <v>27</v>
      </c>
      <c r="B33" s="77" t="s">
        <v>49</v>
      </c>
      <c r="C33" s="79">
        <v>20</v>
      </c>
      <c r="D33" s="77">
        <v>2643742722.8326001</v>
      </c>
      <c r="E33" s="77">
        <f>-115776950.4</f>
        <v>-115776950.40000001</v>
      </c>
      <c r="F33" s="77">
        <v>4380732.5038999999</v>
      </c>
      <c r="G33" s="77">
        <v>700802501.04180002</v>
      </c>
      <c r="H33" s="77">
        <f t="shared" si="0"/>
        <v>3233149005.9783001</v>
      </c>
      <c r="I33" s="80">
        <v>27</v>
      </c>
    </row>
    <row r="34" spans="1:11" ht="18.75" x14ac:dyDescent="0.3">
      <c r="A34" s="79">
        <v>28</v>
      </c>
      <c r="B34" s="77" t="s">
        <v>50</v>
      </c>
      <c r="C34" s="79">
        <v>18</v>
      </c>
      <c r="D34" s="77">
        <v>2524941528.7651</v>
      </c>
      <c r="E34" s="77">
        <f>-47177126.82</f>
        <v>-47177126.82</v>
      </c>
      <c r="F34" s="77">
        <v>4183876.6417999999</v>
      </c>
      <c r="G34" s="77">
        <v>623747883.86889994</v>
      </c>
      <c r="H34" s="77">
        <f t="shared" si="0"/>
        <v>3105696162.4557996</v>
      </c>
      <c r="I34" s="80">
        <v>28</v>
      </c>
    </row>
    <row r="35" spans="1:11" ht="18.75" x14ac:dyDescent="0.3">
      <c r="A35" s="79">
        <v>29</v>
      </c>
      <c r="B35" s="77" t="s">
        <v>51</v>
      </c>
      <c r="C35" s="79">
        <v>30</v>
      </c>
      <c r="D35" s="77">
        <v>3420097139.3579001</v>
      </c>
      <c r="E35" s="77">
        <f>-82028645.4</f>
        <v>-82028645.400000006</v>
      </c>
      <c r="F35" s="77">
        <v>5667166.6931999996</v>
      </c>
      <c r="G35" s="77">
        <v>850348048.2902</v>
      </c>
      <c r="H35" s="77">
        <f t="shared" si="0"/>
        <v>4194083708.9413004</v>
      </c>
      <c r="I35" s="80">
        <v>29</v>
      </c>
    </row>
    <row r="36" spans="1:11" ht="18.75" x14ac:dyDescent="0.3">
      <c r="A36" s="79">
        <v>30</v>
      </c>
      <c r="B36" s="77" t="s">
        <v>52</v>
      </c>
      <c r="C36" s="79">
        <v>33</v>
      </c>
      <c r="D36" s="77">
        <v>4314185690.5028</v>
      </c>
      <c r="E36" s="77">
        <f>-83688581.46</f>
        <v>-83688581.459999993</v>
      </c>
      <c r="F36" s="77">
        <v>7148688.6064999998</v>
      </c>
      <c r="G36" s="77">
        <v>1215550171.608</v>
      </c>
      <c r="H36" s="77">
        <f t="shared" si="0"/>
        <v>5453195969.2573004</v>
      </c>
      <c r="I36" s="80">
        <v>30</v>
      </c>
    </row>
    <row r="37" spans="1:11" ht="18.75" x14ac:dyDescent="0.3">
      <c r="A37" s="79">
        <v>31</v>
      </c>
      <c r="B37" s="77" t="s">
        <v>53</v>
      </c>
      <c r="C37" s="79">
        <v>17</v>
      </c>
      <c r="D37" s="77">
        <v>2704416387.6845002</v>
      </c>
      <c r="E37" s="77">
        <v>0</v>
      </c>
      <c r="F37" s="77">
        <v>4481269.9323000005</v>
      </c>
      <c r="G37" s="77">
        <v>574569222.30069995</v>
      </c>
      <c r="H37" s="77">
        <f t="shared" si="0"/>
        <v>3283466879.9175005</v>
      </c>
      <c r="I37" s="80">
        <v>31</v>
      </c>
    </row>
    <row r="38" spans="1:11" ht="18.75" x14ac:dyDescent="0.3">
      <c r="A38" s="79">
        <v>32</v>
      </c>
      <c r="B38" s="77" t="s">
        <v>54</v>
      </c>
      <c r="C38" s="79">
        <v>23</v>
      </c>
      <c r="D38" s="77">
        <v>3352274036.9944</v>
      </c>
      <c r="E38" s="77">
        <v>0</v>
      </c>
      <c r="F38" s="77">
        <v>5554782.5088999998</v>
      </c>
      <c r="G38" s="77">
        <v>952079188.95490003</v>
      </c>
      <c r="H38" s="77">
        <f t="shared" si="0"/>
        <v>4309908008.4582005</v>
      </c>
      <c r="I38" s="80">
        <v>32</v>
      </c>
    </row>
    <row r="39" spans="1:11" ht="18.75" x14ac:dyDescent="0.3">
      <c r="A39" s="79">
        <v>33</v>
      </c>
      <c r="B39" s="77" t="s">
        <v>55</v>
      </c>
      <c r="C39" s="79">
        <v>23</v>
      </c>
      <c r="D39" s="77">
        <v>3376258806.6005001</v>
      </c>
      <c r="E39" s="77">
        <f>-35989038.17</f>
        <v>-35989038.170000002</v>
      </c>
      <c r="F39" s="77">
        <v>5594525.7333000004</v>
      </c>
      <c r="G39" s="77">
        <v>726459907.71519995</v>
      </c>
      <c r="H39" s="77">
        <f t="shared" si="0"/>
        <v>4072324201.8790002</v>
      </c>
      <c r="I39" s="80">
        <v>33</v>
      </c>
    </row>
    <row r="40" spans="1:11" ht="18.75" x14ac:dyDescent="0.3">
      <c r="A40" s="79">
        <v>34</v>
      </c>
      <c r="B40" s="77" t="s">
        <v>56</v>
      </c>
      <c r="C40" s="79">
        <v>16</v>
      </c>
      <c r="D40" s="77">
        <v>2530517271.0276999</v>
      </c>
      <c r="E40" s="77">
        <v>0</v>
      </c>
      <c r="F40" s="77">
        <v>4193115.7538000001</v>
      </c>
      <c r="G40" s="77">
        <v>495863265.59710002</v>
      </c>
      <c r="H40" s="77">
        <f t="shared" si="0"/>
        <v>3030573652.3786001</v>
      </c>
      <c r="I40" s="80">
        <v>34</v>
      </c>
    </row>
    <row r="41" spans="1:11" ht="18.75" x14ac:dyDescent="0.3">
      <c r="A41" s="79">
        <v>35</v>
      </c>
      <c r="B41" s="77" t="s">
        <v>57</v>
      </c>
      <c r="C41" s="79">
        <v>17</v>
      </c>
      <c r="D41" s="77">
        <v>2544213348.1052999</v>
      </c>
      <c r="E41" s="77">
        <v>0</v>
      </c>
      <c r="F41" s="77">
        <v>4215810.4170000004</v>
      </c>
      <c r="G41" s="77">
        <v>519983561.62540001</v>
      </c>
      <c r="H41" s="77">
        <f t="shared" si="0"/>
        <v>3068412720.1476998</v>
      </c>
      <c r="I41" s="80">
        <v>35</v>
      </c>
    </row>
    <row r="42" spans="1:11" ht="18.75" x14ac:dyDescent="0.3">
      <c r="A42" s="79">
        <v>36</v>
      </c>
      <c r="B42" s="77" t="s">
        <v>58</v>
      </c>
      <c r="C42" s="79">
        <v>14</v>
      </c>
      <c r="D42" s="77">
        <v>2298866835.9351001</v>
      </c>
      <c r="E42" s="77">
        <v>0</v>
      </c>
      <c r="F42" s="77">
        <v>3809266.5307999998</v>
      </c>
      <c r="G42" s="77">
        <v>509637132.71600002</v>
      </c>
      <c r="H42" s="77">
        <f t="shared" si="0"/>
        <v>2812313235.1819</v>
      </c>
      <c r="I42" s="80">
        <v>36</v>
      </c>
    </row>
    <row r="43" spans="1:11" ht="18.75" x14ac:dyDescent="0.3">
      <c r="A43" s="79">
        <v>37</v>
      </c>
      <c r="B43" s="77" t="s">
        <v>904</v>
      </c>
      <c r="C43" s="79">
        <v>6</v>
      </c>
      <c r="D43" s="77">
        <v>1015338864.9575</v>
      </c>
      <c r="E43" s="77">
        <v>0</v>
      </c>
      <c r="F43" s="77">
        <v>1682436.0137</v>
      </c>
      <c r="G43" s="77">
        <v>1622537268.5555999</v>
      </c>
      <c r="H43" s="77">
        <f t="shared" si="0"/>
        <v>2639558569.5268002</v>
      </c>
      <c r="I43" s="80">
        <v>37</v>
      </c>
    </row>
    <row r="44" spans="1:11" ht="19.5" x14ac:dyDescent="0.35">
      <c r="A44" s="79"/>
      <c r="B44" s="81" t="s">
        <v>905</v>
      </c>
      <c r="C44" s="77"/>
      <c r="D44" s="82">
        <f>SUM(D7:D43)</f>
        <v>111746364620.4483</v>
      </c>
      <c r="E44" s="82">
        <f>SUM(E7:E43)</f>
        <v>-1052634014.0843</v>
      </c>
      <c r="F44" s="82">
        <f t="shared" ref="F44:H44" si="1">SUM(F7:F43)</f>
        <v>185165873.90779996</v>
      </c>
      <c r="G44" s="82">
        <f t="shared" si="1"/>
        <v>31637602631.292194</v>
      </c>
      <c r="H44" s="82">
        <f t="shared" si="1"/>
        <v>142516499111.56403</v>
      </c>
      <c r="I44" s="80"/>
      <c r="K44" s="83"/>
    </row>
    <row r="45" spans="1:11" ht="18.75" x14ac:dyDescent="0.3">
      <c r="A45" s="144"/>
      <c r="B45" s="144"/>
      <c r="C45" s="144"/>
      <c r="D45" s="144"/>
      <c r="E45" s="144"/>
      <c r="F45" s="144"/>
      <c r="G45" s="144"/>
      <c r="H45" s="144"/>
      <c r="I45" s="144"/>
    </row>
    <row r="46" spans="1:11" ht="19.5" x14ac:dyDescent="0.35">
      <c r="A46" s="145"/>
      <c r="B46" s="146"/>
      <c r="C46" s="146"/>
      <c r="D46" s="146"/>
      <c r="E46" s="146"/>
      <c r="F46" s="146"/>
      <c r="G46" s="146"/>
      <c r="H46" s="146"/>
      <c r="I46" s="147"/>
      <c r="K46" s="83"/>
    </row>
    <row r="48" spans="1:11" x14ac:dyDescent="0.2">
      <c r="H48" s="83"/>
    </row>
    <row r="49" spans="6:8" x14ac:dyDescent="0.2">
      <c r="F49" s="21"/>
      <c r="H49" s="83"/>
    </row>
    <row r="50" spans="6:8" x14ac:dyDescent="0.2">
      <c r="F50" s="21"/>
      <c r="G50" s="21"/>
      <c r="H50" s="21"/>
    </row>
    <row r="51" spans="6:8" x14ac:dyDescent="0.2">
      <c r="F51" s="21"/>
      <c r="G51" s="21"/>
      <c r="H51" s="21"/>
    </row>
  </sheetData>
  <mergeCells count="5">
    <mergeCell ref="A1:I1"/>
    <mergeCell ref="A2:I2"/>
    <mergeCell ref="A3:I3"/>
    <mergeCell ref="A45:I45"/>
    <mergeCell ref="A46:I46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MONTHENTRY</vt:lpstr>
      <vt:lpstr>FG</vt:lpstr>
      <vt:lpstr>SG Details</vt:lpstr>
      <vt:lpstr>LGC Details</vt:lpstr>
      <vt:lpstr>sumsum</vt:lpstr>
      <vt:lpstr>acctmonth</vt:lpstr>
      <vt:lpstr>previuosmonth</vt:lpstr>
      <vt:lpstr>'SG Details'!Print_Area</vt:lpstr>
      <vt:lpstr>'LGC Details'!Print_Titles</vt:lpstr>
    </vt:vector>
  </TitlesOfParts>
  <Company>OAGF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FUNDS</dc:creator>
  <cp:lastModifiedBy>Yemi Kale</cp:lastModifiedBy>
  <cp:lastPrinted>2019-09-03T16:02:53Z</cp:lastPrinted>
  <dcterms:created xsi:type="dcterms:W3CDTF">2003-11-12T08:54:16Z</dcterms:created>
  <dcterms:modified xsi:type="dcterms:W3CDTF">2019-09-20T06:16:50Z</dcterms:modified>
</cp:coreProperties>
</file>